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5490" activeTab="0"/>
  </bookViews>
  <sheets>
    <sheet name="IS" sheetId="1" r:id="rId1"/>
    <sheet name="BS" sheetId="2" r:id="rId2"/>
    <sheet name="CF" sheetId="3" r:id="rId3"/>
    <sheet name="Equity" sheetId="4" r:id="rId4"/>
  </sheets>
  <externalReferences>
    <externalReference r:id="rId7"/>
    <externalReference r:id="rId8"/>
    <externalReference r:id="rId9"/>
  </externalReferences>
  <definedNames>
    <definedName name="_xlnm.Print_Area" localSheetId="1">'BS'!$A$1:$I$58</definedName>
    <definedName name="_xlnm.Print_Area" localSheetId="2">'CF'!$A$1:$J$60</definedName>
    <definedName name="_xlnm.Print_Area" localSheetId="3">'Equity'!$A$1:$R$44</definedName>
    <definedName name="_xlnm.Print_Area" localSheetId="0">'IS'!$B$1:$N$59</definedName>
    <definedName name="_xlnm.Print_Titles" localSheetId="0">'IS'!$1:$2</definedName>
  </definedNames>
  <calcPr fullCalcOnLoad="1"/>
</workbook>
</file>

<file path=xl/sharedStrings.xml><?xml version="1.0" encoding="utf-8"?>
<sst xmlns="http://schemas.openxmlformats.org/spreadsheetml/2006/main" count="167" uniqueCount="119">
  <si>
    <t>RM'000</t>
  </si>
  <si>
    <t>Taxation</t>
  </si>
  <si>
    <t>CURRENT ASSETS</t>
  </si>
  <si>
    <t>CURRENT LIABILITIES</t>
  </si>
  <si>
    <t xml:space="preserve"> </t>
  </si>
  <si>
    <t>Reserves</t>
  </si>
  <si>
    <t>Depn</t>
  </si>
  <si>
    <t>JTOP</t>
  </si>
  <si>
    <t>LPT</t>
  </si>
  <si>
    <t>PJT</t>
  </si>
  <si>
    <t>ASB</t>
  </si>
  <si>
    <t>ALSB</t>
  </si>
  <si>
    <t>IDSB</t>
  </si>
  <si>
    <t>TSSB</t>
  </si>
  <si>
    <t>SSSB</t>
  </si>
  <si>
    <t>UAPSB</t>
  </si>
  <si>
    <t>Revenue</t>
  </si>
  <si>
    <t>announced</t>
  </si>
  <si>
    <t>Inventories</t>
  </si>
  <si>
    <t>Borrowings</t>
  </si>
  <si>
    <t>Other deferred liabilities</t>
  </si>
  <si>
    <t>*</t>
  </si>
  <si>
    <t>Non-operating items ( which are investing/financing)</t>
  </si>
  <si>
    <t>Operating profit before changes in working capital</t>
  </si>
  <si>
    <t>Net cash flows from operating activities</t>
  </si>
  <si>
    <t>- Equity investments</t>
  </si>
  <si>
    <t>- Other investments</t>
  </si>
  <si>
    <t>Balance at beginning of year</t>
  </si>
  <si>
    <t>Capital</t>
  </si>
  <si>
    <t>Total</t>
  </si>
  <si>
    <t>Profits</t>
  </si>
  <si>
    <t>Movements during the period</t>
  </si>
  <si>
    <t>Other investments</t>
  </si>
  <si>
    <t>Receivables</t>
  </si>
  <si>
    <t>PART A1 : QUARTERLY REPORT</t>
  </si>
  <si>
    <t>Cash and bank balances</t>
  </si>
  <si>
    <t xml:space="preserve">At end of </t>
  </si>
  <si>
    <t>3 months</t>
  </si>
  <si>
    <t>period</t>
  </si>
  <si>
    <t>EPS - Basic ( sen )</t>
  </si>
  <si>
    <t xml:space="preserve">         - Diluted ( sen )</t>
  </si>
  <si>
    <t>Balance at end of period</t>
  </si>
  <si>
    <t>Property, plant and equipment</t>
  </si>
  <si>
    <t>Changes in working capital</t>
  </si>
  <si>
    <t>Non cash items</t>
  </si>
  <si>
    <t>Net change in current assets</t>
  </si>
  <si>
    <t>Net change in current liabilities</t>
  </si>
  <si>
    <t>Investing activities</t>
  </si>
  <si>
    <t>Financing activities</t>
  </si>
  <si>
    <t>- Bank borrowings</t>
  </si>
  <si>
    <t>Net change in cash &amp; cash equivalents</t>
  </si>
  <si>
    <t>Bank overdraft</t>
  </si>
  <si>
    <t>Operating expenses</t>
  </si>
  <si>
    <t>Other operating income</t>
  </si>
  <si>
    <t>Finance cost</t>
  </si>
  <si>
    <t>Goodwill on consolidation</t>
  </si>
  <si>
    <t>Trade &amp; other payables</t>
  </si>
  <si>
    <t>Overdraft &amp; bank borrowings</t>
  </si>
  <si>
    <t>Share capital</t>
  </si>
  <si>
    <t>Minority interests</t>
  </si>
  <si>
    <t>Long term liabilities</t>
  </si>
  <si>
    <t>Net current liabilities</t>
  </si>
  <si>
    <t>Adjustment for non-cash flow items:-</t>
  </si>
  <si>
    <t>Net profit/(loss) before tax</t>
  </si>
  <si>
    <t>2006</t>
  </si>
  <si>
    <t>Current year</t>
  </si>
  <si>
    <t>quarter ended</t>
  </si>
  <si>
    <t>Preceding year</t>
  </si>
  <si>
    <t>corresponding quarter</t>
  </si>
  <si>
    <t>Individual quarter</t>
  </si>
  <si>
    <t>Cumulative quarter</t>
  </si>
  <si>
    <t>As at preceding</t>
  </si>
  <si>
    <t>financial year  ended</t>
  </si>
  <si>
    <t>31.12.2005</t>
  </si>
  <si>
    <t>Net assets per share (RM)</t>
  </si>
  <si>
    <t>Share</t>
  </si>
  <si>
    <t>Exchange</t>
  </si>
  <si>
    <t>Retained</t>
  </si>
  <si>
    <t>Premium</t>
  </si>
  <si>
    <t>Minority</t>
  </si>
  <si>
    <t>ICULS</t>
  </si>
  <si>
    <t>As at 28.2.2006</t>
  </si>
  <si>
    <t>*  Represent RM100.00</t>
  </si>
  <si>
    <t>Securities on 15 March 2006. There are no comparative Group figures.)</t>
  </si>
  <si>
    <t>Total equity</t>
  </si>
  <si>
    <t>Cash &amp; cash equivalents comprised the following:</t>
  </si>
  <si>
    <t>Attributable to:</t>
  </si>
  <si>
    <t>Equity holders of the parent</t>
  </si>
  <si>
    <t xml:space="preserve">Reserve on </t>
  </si>
  <si>
    <t>consolidation</t>
  </si>
  <si>
    <t>Effects of adopting FRS 3</t>
  </si>
  <si>
    <t>Sub-total</t>
  </si>
  <si>
    <t>Equity</t>
  </si>
  <si>
    <t>CONDENSED CONSOLIDATED BALANCE SHEET</t>
  </si>
  <si>
    <t>Investment in associate companies</t>
  </si>
  <si>
    <t>CONDENSED CONSOLIDATED CASH FLOW STATEMENT</t>
  </si>
  <si>
    <t>CONDENSED CONSOLIDATED STATEMENT OF CHANGES IN EQUITY</t>
  </si>
  <si>
    <t>Interests</t>
  </si>
  <si>
    <t>Movements upon acquisitions</t>
  </si>
  <si>
    <t>Profit/(loss) from operations</t>
  </si>
  <si>
    <t>Profit/(loss) before tax</t>
  </si>
  <si>
    <t>Profit/(loss) after tax</t>
  </si>
  <si>
    <t>CONDENSED CONSOLIDATED INCOME STATEMENT</t>
  </si>
  <si>
    <t>For the quarter ended 30 June 2006</t>
  </si>
  <si>
    <t>30 Jun 2006</t>
  </si>
  <si>
    <t>ended 30 Jun 2005</t>
  </si>
  <si>
    <t xml:space="preserve">( This is Tradewinds Plantation Berhad's second announcement of quarterly results since its listing on Bursa </t>
  </si>
  <si>
    <t>As at 30 June 2006</t>
  </si>
  <si>
    <t>30.6.2006</t>
  </si>
  <si>
    <t>ended 30 Jun 2006</t>
  </si>
  <si>
    <t xml:space="preserve">( This is Tradewinds Plantation Berhad's second announcement of quarterly results since its listing on Bursa Securities on 15 March 2006. </t>
  </si>
  <si>
    <t>There are no comparative Group figures).</t>
  </si>
  <si>
    <t>period ended</t>
  </si>
  <si>
    <t>corresponding period</t>
  </si>
  <si>
    <t xml:space="preserve">As at </t>
  </si>
  <si>
    <t>current quarter ended</t>
  </si>
  <si>
    <t>(Unaudited figures)</t>
  </si>
  <si>
    <t xml:space="preserve">Cash &amp; cash equivalents as at 28.2.2006 </t>
  </si>
  <si>
    <t>Cash &amp; cash equivalents as at end of period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</si>
</sst>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\ #,##0;&quot;RM&quot;\ \-#,##0"/>
    <numFmt numFmtId="173" formatCode="&quot;RM&quot;\ #,##0;[Red]&quot;RM&quot;\ \-#,##0"/>
    <numFmt numFmtId="174" formatCode="&quot;RM&quot;\ #,##0.00;&quot;RM&quot;\ \-#,##0.00"/>
    <numFmt numFmtId="175" formatCode="&quot;RM&quot;\ #,##0.00;[Red]&quot;RM&quot;\ \-#,##0.00"/>
    <numFmt numFmtId="176" formatCode="_ &quot;RM&quot;\ * #,##0_ ;_ &quot;RM&quot;\ * \-#,##0_ ;_ &quot;RM&quot;\ * &quot;-&quot;_ ;_ @_ "/>
    <numFmt numFmtId="177" formatCode="_ * #,##0_ ;_ * \-#,##0_ ;_ * &quot;-&quot;_ ;_ @_ "/>
    <numFmt numFmtId="178" formatCode="_ &quot;RM&quot;\ * #,##0.00_ ;_ &quot;RM&quot;\ * \-#,##0.00_ ;_ &quot;RM&quot;\ 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0.000"/>
    <numFmt numFmtId="184" formatCode="0.00&quot; sen&quot;"/>
    <numFmt numFmtId="185" formatCode="0.0&quot; sen&quot;"/>
    <numFmt numFmtId="186" formatCode="0.00000"/>
    <numFmt numFmtId="187" formatCode="0.0000"/>
    <numFmt numFmtId="188" formatCode="_(* #,##0.000_);_(* \(#,##0.000\);_(* &quot;-&quot;???_);_(@_)"/>
    <numFmt numFmtId="189" formatCode="0_);\(0\)"/>
    <numFmt numFmtId="190" formatCode="0.00_);\(0.00\)"/>
    <numFmt numFmtId="191" formatCode="#,##0.0_);\(#,##0.0\)"/>
    <numFmt numFmtId="192" formatCode="_(* #,##0.0000_);_(* \(#,##0.0000\);_(* &quot;-&quot;??_);_(@_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 MT"/>
      <family val="2"/>
    </font>
    <font>
      <b/>
      <sz val="14"/>
      <color indexed="8"/>
      <name val="Arial MT"/>
      <family val="0"/>
    </font>
    <font>
      <sz val="8"/>
      <color indexed="8"/>
      <name val="Arial MT"/>
      <family val="2"/>
    </font>
    <font>
      <b/>
      <sz val="9"/>
      <color indexed="8"/>
      <name val="Arial MT"/>
      <family val="0"/>
    </font>
    <font>
      <sz val="10"/>
      <color indexed="8"/>
      <name val="Arial MT"/>
      <family val="0"/>
    </font>
    <font>
      <i/>
      <sz val="9"/>
      <color indexed="8"/>
      <name val="Arial MT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0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b/>
      <u val="single"/>
      <sz val="9"/>
      <color indexed="8"/>
      <name val="Arial MT"/>
      <family val="0"/>
    </font>
    <font>
      <b/>
      <i/>
      <sz val="9"/>
      <color indexed="8"/>
      <name val="Arial MT"/>
      <family val="0"/>
    </font>
    <font>
      <b/>
      <sz val="12"/>
      <color indexed="8"/>
      <name val="Arial MT"/>
      <family val="0"/>
    </font>
    <font>
      <b/>
      <sz val="8"/>
      <color indexed="8"/>
      <name val="Arial MT"/>
      <family val="0"/>
    </font>
    <font>
      <b/>
      <u val="single"/>
      <sz val="10"/>
      <color indexed="8"/>
      <name val="Arial MT"/>
      <family val="0"/>
    </font>
    <font>
      <b/>
      <u val="single"/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Continuous"/>
    </xf>
    <xf numFmtId="181" fontId="6" fillId="0" borderId="0" xfId="15" applyNumberFormat="1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181" fontId="6" fillId="0" borderId="0" xfId="15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181" fontId="8" fillId="0" borderId="0" xfId="15" applyNumberFormat="1" applyFont="1" applyFill="1" applyBorder="1" applyAlignment="1">
      <alignment horizontal="left"/>
    </xf>
    <xf numFmtId="181" fontId="8" fillId="0" borderId="0" xfId="0" applyNumberFormat="1" applyFont="1" applyFill="1" applyBorder="1" applyAlignment="1">
      <alignment horizontal="left"/>
    </xf>
    <xf numFmtId="9" fontId="8" fillId="0" borderId="0" xfId="21" applyFont="1" applyFill="1" applyBorder="1" applyAlignment="1">
      <alignment horizontal="center"/>
    </xf>
    <xf numFmtId="181" fontId="6" fillId="0" borderId="0" xfId="15" applyNumberFormat="1" applyFont="1" applyFill="1" applyAlignment="1">
      <alignment/>
    </xf>
    <xf numFmtId="181" fontId="9" fillId="0" borderId="0" xfId="15" applyNumberFormat="1" applyFont="1" applyFill="1" applyAlignment="1">
      <alignment horizontal="center"/>
    </xf>
    <xf numFmtId="181" fontId="9" fillId="0" borderId="0" xfId="15" applyNumberFormat="1" applyFont="1" applyFill="1" applyAlignment="1">
      <alignment horizontal="left"/>
    </xf>
    <xf numFmtId="181" fontId="9" fillId="0" borderId="0" xfId="15" applyNumberFormat="1" applyFont="1" applyFill="1" applyAlignment="1">
      <alignment horizontal="center"/>
    </xf>
    <xf numFmtId="181" fontId="8" fillId="0" borderId="0" xfId="15" applyNumberFormat="1" applyFont="1" applyFill="1" applyAlignment="1">
      <alignment/>
    </xf>
    <xf numFmtId="14" fontId="8" fillId="0" borderId="0" xfId="0" applyNumberFormat="1" applyFont="1" applyFill="1" applyBorder="1" applyAlignment="1">
      <alignment/>
    </xf>
    <xf numFmtId="181" fontId="9" fillId="0" borderId="0" xfId="15" applyNumberFormat="1" applyFont="1" applyFill="1" applyAlignment="1" applyProtection="1">
      <alignment horizontal="center"/>
      <protection hidden="1"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181" fontId="9" fillId="0" borderId="0" xfId="15" applyNumberFormat="1" applyFont="1" applyFill="1" applyAlignment="1">
      <alignment horizontal="centerContinuous"/>
    </xf>
    <xf numFmtId="181" fontId="8" fillId="0" borderId="0" xfId="15" applyNumberFormat="1" applyFont="1" applyFill="1" applyBorder="1" applyAlignment="1">
      <alignment/>
    </xf>
    <xf numFmtId="1" fontId="9" fillId="0" borderId="0" xfId="15" applyNumberFormat="1" applyFont="1" applyFill="1" applyAlignment="1" quotePrefix="1">
      <alignment horizontal="center"/>
    </xf>
    <xf numFmtId="1" fontId="9" fillId="0" borderId="0" xfId="15" applyNumberFormat="1" applyFont="1" applyFill="1" applyAlignment="1" applyProtection="1" quotePrefix="1">
      <alignment horizontal="center"/>
      <protection hidden="1" locked="0"/>
    </xf>
    <xf numFmtId="1" fontId="6" fillId="0" borderId="0" xfId="15" applyNumberFormat="1" applyFont="1" applyFill="1" applyAlignment="1">
      <alignment horizontal="center"/>
    </xf>
    <xf numFmtId="1" fontId="9" fillId="0" borderId="0" xfId="15" applyNumberFormat="1" applyFont="1" applyFill="1" applyAlignment="1">
      <alignment horizontal="center"/>
    </xf>
    <xf numFmtId="43" fontId="8" fillId="0" borderId="0" xfId="15" applyFont="1" applyFill="1" applyBorder="1" applyAlignment="1">
      <alignment/>
    </xf>
    <xf numFmtId="181" fontId="6" fillId="0" borderId="0" xfId="15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/>
      <protection hidden="1" locked="0"/>
    </xf>
    <xf numFmtId="0" fontId="6" fillId="0" borderId="0" xfId="0" applyFont="1" applyFill="1" applyAlignment="1" quotePrefix="1">
      <alignment horizontal="center"/>
    </xf>
    <xf numFmtId="3" fontId="8" fillId="0" borderId="0" xfId="15" applyNumberFormat="1" applyFont="1" applyFill="1" applyBorder="1" applyAlignment="1">
      <alignment/>
    </xf>
    <xf numFmtId="0" fontId="6" fillId="0" borderId="0" xfId="0" applyFont="1" applyFill="1" applyAlignment="1" quotePrefix="1">
      <alignment horizontal="right"/>
    </xf>
    <xf numFmtId="181" fontId="6" fillId="0" borderId="1" xfId="15" applyNumberFormat="1" applyFont="1" applyFill="1" applyBorder="1" applyAlignment="1">
      <alignment/>
    </xf>
    <xf numFmtId="181" fontId="6" fillId="0" borderId="1" xfId="15" applyNumberFormat="1" applyFont="1" applyFill="1" applyBorder="1" applyAlignment="1" applyProtection="1">
      <alignment/>
      <protection hidden="1" locked="0"/>
    </xf>
    <xf numFmtId="181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81" fontId="6" fillId="0" borderId="0" xfId="15" applyNumberFormat="1" applyFont="1" applyFill="1" applyAlignment="1">
      <alignment/>
    </xf>
    <xf numFmtId="181" fontId="6" fillId="0" borderId="0" xfId="15" applyNumberFormat="1" applyFont="1" applyFill="1" applyAlignment="1" applyProtection="1">
      <alignment/>
      <protection hidden="1" locked="0"/>
    </xf>
    <xf numFmtId="181" fontId="6" fillId="0" borderId="0" xfId="15" applyNumberFormat="1" applyFont="1" applyFill="1" applyBorder="1" applyAlignment="1">
      <alignment/>
    </xf>
    <xf numFmtId="181" fontId="8" fillId="0" borderId="0" xfId="15" applyNumberFormat="1" applyFont="1" applyFill="1" applyAlignment="1">
      <alignment horizontal="left"/>
    </xf>
    <xf numFmtId="37" fontId="6" fillId="0" borderId="0" xfId="15" applyNumberFormat="1" applyFont="1" applyFill="1" applyAlignment="1">
      <alignment horizontal="right"/>
    </xf>
    <xf numFmtId="181" fontId="6" fillId="0" borderId="0" xfId="15" applyNumberFormat="1" applyFont="1" applyFill="1" applyAlignment="1">
      <alignment horizontal="left"/>
    </xf>
    <xf numFmtId="43" fontId="8" fillId="0" borderId="0" xfId="15" applyNumberFormat="1" applyFont="1" applyFill="1" applyAlignment="1">
      <alignment horizontal="left"/>
    </xf>
    <xf numFmtId="181" fontId="6" fillId="0" borderId="1" xfId="15" applyNumberFormat="1" applyFont="1" applyFill="1" applyBorder="1" applyAlignment="1" applyProtection="1">
      <alignment horizontal="right"/>
      <protection hidden="1" locked="0"/>
    </xf>
    <xf numFmtId="43" fontId="8" fillId="0" borderId="0" xfId="15" applyNumberFormat="1" applyFont="1" applyFill="1" applyBorder="1" applyAlignment="1">
      <alignment/>
    </xf>
    <xf numFmtId="181" fontId="6" fillId="0" borderId="0" xfId="15" applyNumberFormat="1" applyFont="1" applyFill="1" applyAlignment="1">
      <alignment horizontal="center"/>
    </xf>
    <xf numFmtId="181" fontId="6" fillId="0" borderId="0" xfId="15" applyNumberFormat="1" applyFont="1" applyFill="1" applyAlignment="1" applyProtection="1">
      <alignment horizontal="center"/>
      <protection hidden="1" locked="0"/>
    </xf>
    <xf numFmtId="43" fontId="8" fillId="0" borderId="0" xfId="0" applyNumberFormat="1" applyFont="1" applyFill="1" applyBorder="1" applyAlignment="1">
      <alignment/>
    </xf>
    <xf numFmtId="181" fontId="6" fillId="0" borderId="0" xfId="15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181" fontId="6" fillId="0" borderId="0" xfId="15" applyNumberFormat="1" applyFont="1" applyFill="1" applyBorder="1" applyAlignment="1" applyProtection="1">
      <alignment/>
      <protection hidden="1" locked="0"/>
    </xf>
    <xf numFmtId="1" fontId="6" fillId="0" borderId="0" xfId="0" applyNumberFormat="1" applyFont="1" applyFill="1" applyAlignment="1" quotePrefix="1">
      <alignment horizontal="center"/>
    </xf>
    <xf numFmtId="181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81" fontId="10" fillId="0" borderId="0" xfId="15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justify"/>
    </xf>
    <xf numFmtId="181" fontId="6" fillId="0" borderId="0" xfId="15" applyNumberFormat="1" applyFont="1" applyFill="1" applyAlignment="1">
      <alignment horizontal="right"/>
    </xf>
    <xf numFmtId="181" fontId="6" fillId="0" borderId="0" xfId="15" applyNumberFormat="1" applyFont="1" applyFill="1" applyBorder="1" applyAlignment="1" applyProtection="1">
      <alignment horizontal="center"/>
      <protection hidden="1" locked="0"/>
    </xf>
    <xf numFmtId="181" fontId="8" fillId="0" borderId="0" xfId="15" applyNumberFormat="1" applyFont="1" applyFill="1" applyBorder="1" applyAlignment="1" quotePrefix="1">
      <alignment horizontal="center"/>
    </xf>
    <xf numFmtId="181" fontId="8" fillId="0" borderId="0" xfId="15" applyNumberFormat="1" applyFont="1" applyFill="1" applyBorder="1" applyAlignment="1">
      <alignment horizontal="center"/>
    </xf>
    <xf numFmtId="181" fontId="6" fillId="0" borderId="0" xfId="15" applyNumberFormat="1" applyFont="1" applyFill="1" applyAlignment="1" applyProtection="1">
      <alignment horizontal="right"/>
      <protection hidden="1" locked="0"/>
    </xf>
    <xf numFmtId="0" fontId="11" fillId="0" borderId="0" xfId="0" applyFont="1" applyFill="1" applyAlignment="1">
      <alignment horizontal="left"/>
    </xf>
    <xf numFmtId="181" fontId="6" fillId="0" borderId="0" xfId="15" applyNumberFormat="1" applyFont="1" applyFill="1" applyBorder="1" applyAlignment="1">
      <alignment/>
    </xf>
    <xf numFmtId="0" fontId="11" fillId="0" borderId="0" xfId="0" applyFont="1" applyFill="1" applyAlignment="1">
      <alignment horizontal="right"/>
    </xf>
    <xf numFmtId="181" fontId="8" fillId="0" borderId="0" xfId="0" applyNumberFormat="1" applyFont="1" applyFill="1" applyBorder="1" applyAlignment="1">
      <alignment/>
    </xf>
    <xf numFmtId="181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horizontal="left" vertical="center" indent="5"/>
    </xf>
    <xf numFmtId="1" fontId="12" fillId="0" borderId="0" xfId="0" applyNumberFormat="1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horizontal="center"/>
    </xf>
    <xf numFmtId="14" fontId="12" fillId="0" borderId="0" xfId="0" applyNumberFormat="1" applyFont="1" applyFill="1" applyAlignment="1" quotePrefix="1">
      <alignment horizontal="center"/>
    </xf>
    <xf numFmtId="1" fontId="12" fillId="0" borderId="0" xfId="0" applyNumberFormat="1" applyFont="1" applyFill="1" applyBorder="1" applyAlignment="1" quotePrefix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81" fontId="12" fillId="0" borderId="0" xfId="15" applyNumberFormat="1" applyFont="1" applyFill="1" applyBorder="1" applyAlignment="1">
      <alignment/>
    </xf>
    <xf numFmtId="43" fontId="15" fillId="0" borderId="0" xfId="0" applyNumberFormat="1" applyFont="1" applyFill="1" applyAlignment="1">
      <alignment/>
    </xf>
    <xf numFmtId="181" fontId="6" fillId="0" borderId="0" xfId="15" applyNumberFormat="1" applyFont="1" applyFill="1" applyBorder="1" applyAlignment="1">
      <alignment horizontal="right"/>
    </xf>
    <xf numFmtId="181" fontId="9" fillId="0" borderId="0" xfId="15" applyNumberFormat="1" applyFont="1" applyFill="1" applyAlignment="1" applyProtection="1">
      <alignment horizontal="center"/>
      <protection hidden="1" locked="0"/>
    </xf>
    <xf numFmtId="0" fontId="6" fillId="0" borderId="0" xfId="0" applyFont="1" applyFill="1" applyAlignment="1">
      <alignment/>
    </xf>
    <xf numFmtId="181" fontId="6" fillId="0" borderId="0" xfId="15" applyNumberFormat="1" applyFont="1" applyFill="1" applyBorder="1" applyAlignment="1" quotePrefix="1">
      <alignment/>
    </xf>
    <xf numFmtId="16" fontId="12" fillId="0" borderId="0" xfId="0" applyNumberFormat="1" applyFont="1" applyFill="1" applyAlignment="1">
      <alignment horizontal="center"/>
    </xf>
    <xf numFmtId="181" fontId="9" fillId="0" borderId="0" xfId="15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81" fontId="9" fillId="0" borderId="0" xfId="15" applyNumberFormat="1" applyFont="1" applyFill="1" applyBorder="1" applyAlignment="1" quotePrefix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 quotePrefix="1">
      <alignment/>
    </xf>
    <xf numFmtId="0" fontId="9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8" fillId="0" borderId="0" xfId="0" applyFont="1" applyFill="1" applyAlignment="1">
      <alignment/>
    </xf>
    <xf numFmtId="181" fontId="6" fillId="0" borderId="2" xfId="15" applyNumberFormat="1" applyFont="1" applyFill="1" applyBorder="1" applyAlignment="1">
      <alignment/>
    </xf>
    <xf numFmtId="16" fontId="12" fillId="0" borderId="0" xfId="0" applyNumberFormat="1" applyFont="1" applyFill="1" applyAlignment="1" quotePrefix="1">
      <alignment horizontal="center"/>
    </xf>
    <xf numFmtId="181" fontId="6" fillId="0" borderId="3" xfId="15" applyNumberFormat="1" applyFont="1" applyFill="1" applyBorder="1" applyAlignment="1">
      <alignment/>
    </xf>
    <xf numFmtId="43" fontId="6" fillId="0" borderId="1" xfId="15" applyFont="1" applyFill="1" applyBorder="1" applyAlignment="1">
      <alignment/>
    </xf>
    <xf numFmtId="43" fontId="6" fillId="0" borderId="0" xfId="15" applyFont="1" applyFill="1" applyBorder="1" applyAlignment="1">
      <alignment/>
    </xf>
    <xf numFmtId="0" fontId="9" fillId="0" borderId="0" xfId="0" applyFont="1" applyFill="1" applyAlignment="1">
      <alignment horizontal="left"/>
    </xf>
    <xf numFmtId="181" fontId="6" fillId="0" borderId="0" xfId="15" applyNumberFormat="1" applyFont="1" applyFill="1" applyAlignment="1">
      <alignment horizontal="left" vertical="top"/>
    </xf>
    <xf numFmtId="181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9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Continuous"/>
    </xf>
    <xf numFmtId="181" fontId="6" fillId="0" borderId="6" xfId="15" applyNumberFormat="1" applyFont="1" applyFill="1" applyBorder="1" applyAlignment="1">
      <alignment horizontal="centerContinuous"/>
    </xf>
    <xf numFmtId="181" fontId="6" fillId="0" borderId="5" xfId="15" applyNumberFormat="1" applyFont="1" applyFill="1" applyBorder="1" applyAlignment="1">
      <alignment horizontal="centerContinuous"/>
    </xf>
    <xf numFmtId="181" fontId="8" fillId="0" borderId="0" xfId="15" applyNumberFormat="1" applyFont="1" applyFill="1" applyAlignment="1">
      <alignment horizontal="center"/>
    </xf>
    <xf numFmtId="181" fontId="8" fillId="0" borderId="0" xfId="15" applyNumberFormat="1" applyFont="1" applyFill="1" applyAlignment="1">
      <alignment horizontal="left" indent="5"/>
    </xf>
    <xf numFmtId="0" fontId="18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181" fontId="20" fillId="0" borderId="0" xfId="15" applyNumberFormat="1" applyFont="1" applyFill="1" applyAlignment="1">
      <alignment/>
    </xf>
    <xf numFmtId="181" fontId="8" fillId="0" borderId="2" xfId="15" applyNumberFormat="1" applyFont="1" applyFill="1" applyBorder="1" applyAlignment="1">
      <alignment horizontal="center"/>
    </xf>
    <xf numFmtId="181" fontId="8" fillId="0" borderId="0" xfId="15" applyNumberFormat="1" applyFont="1" applyFill="1" applyAlignment="1">
      <alignment horizontal="right"/>
    </xf>
    <xf numFmtId="181" fontId="9" fillId="0" borderId="0" xfId="15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16" fontId="12" fillId="0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23" fillId="0" borderId="0" xfId="15" applyNumberFormat="1" applyFont="1" applyFill="1" applyAlignment="1">
      <alignment horizontal="center"/>
    </xf>
    <xf numFmtId="181" fontId="23" fillId="0" borderId="0" xfId="15" applyNumberFormat="1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181" fontId="6" fillId="0" borderId="0" xfId="15" applyNumberFormat="1" applyFont="1" applyFill="1" applyAlignment="1">
      <alignment vertical="top"/>
    </xf>
    <xf numFmtId="181" fontId="6" fillId="0" borderId="0" xfId="15" applyNumberFormat="1" applyFont="1" applyFill="1" applyBorder="1" applyAlignment="1" quotePrefix="1">
      <alignment/>
    </xf>
    <xf numFmtId="0" fontId="0" fillId="0" borderId="0" xfId="0" applyAlignment="1" quotePrefix="1">
      <alignment/>
    </xf>
    <xf numFmtId="181" fontId="6" fillId="0" borderId="0" xfId="15" applyNumberFormat="1" applyFont="1" applyFill="1" applyBorder="1" applyAlignment="1" quotePrefix="1">
      <alignment horizontal="center"/>
    </xf>
    <xf numFmtId="37" fontId="0" fillId="0" borderId="0" xfId="0" applyNumberFormat="1" applyAlignment="1">
      <alignment/>
    </xf>
    <xf numFmtId="37" fontId="6" fillId="0" borderId="2" xfId="15" applyNumberFormat="1" applyFont="1" applyFill="1" applyBorder="1" applyAlignment="1">
      <alignment/>
    </xf>
    <xf numFmtId="37" fontId="6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37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181" fontId="25" fillId="0" borderId="0" xfId="0" applyNumberFormat="1" applyFont="1" applyAlignment="1">
      <alignment/>
    </xf>
    <xf numFmtId="41" fontId="6" fillId="0" borderId="2" xfId="15" applyNumberFormat="1" applyFont="1" applyFill="1" applyBorder="1" applyAlignment="1">
      <alignment/>
    </xf>
    <xf numFmtId="2" fontId="8" fillId="0" borderId="0" xfId="15" applyNumberFormat="1" applyFont="1" applyFill="1" applyAlignment="1">
      <alignment/>
    </xf>
    <xf numFmtId="0" fontId="14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181" fontId="14" fillId="0" borderId="0" xfId="15" applyNumberFormat="1" applyFont="1" applyFill="1" applyBorder="1" applyAlignment="1">
      <alignment/>
    </xf>
    <xf numFmtId="0" fontId="0" fillId="0" borderId="0" xfId="0" applyFont="1" applyAlignment="1">
      <alignment/>
    </xf>
    <xf numFmtId="37" fontId="14" fillId="0" borderId="0" xfId="15" applyNumberFormat="1" applyFont="1" applyFill="1" applyBorder="1" applyAlignment="1">
      <alignment/>
    </xf>
    <xf numFmtId="181" fontId="8" fillId="0" borderId="0" xfId="15" applyNumberFormat="1" applyFont="1" applyFill="1" applyAlignment="1">
      <alignment/>
    </xf>
    <xf numFmtId="181" fontId="14" fillId="0" borderId="3" xfId="15" applyNumberFormat="1" applyFont="1" applyFill="1" applyBorder="1" applyAlignment="1">
      <alignment/>
    </xf>
    <xf numFmtId="181" fontId="14" fillId="0" borderId="0" xfId="15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181" fontId="14" fillId="0" borderId="2" xfId="15" applyNumberFormat="1" applyFont="1" applyFill="1" applyBorder="1" applyAlignment="1">
      <alignment/>
    </xf>
    <xf numFmtId="181" fontId="14" fillId="0" borderId="0" xfId="15" applyNumberFormat="1" applyFont="1" applyFill="1" applyAlignment="1">
      <alignment/>
    </xf>
    <xf numFmtId="0" fontId="14" fillId="0" borderId="0" xfId="0" applyFont="1" applyFill="1" applyBorder="1" applyAlignment="1" quotePrefix="1">
      <alignment horizontal="left" wrapText="1"/>
    </xf>
    <xf numFmtId="181" fontId="14" fillId="0" borderId="7" xfId="15" applyNumberFormat="1" applyFont="1" applyFill="1" applyBorder="1" applyAlignment="1">
      <alignment/>
    </xf>
    <xf numFmtId="181" fontId="14" fillId="0" borderId="8" xfId="15" applyNumberFormat="1" applyFont="1" applyFill="1" applyBorder="1" applyAlignment="1">
      <alignment/>
    </xf>
    <xf numFmtId="2" fontId="6" fillId="0" borderId="9" xfId="0" applyNumberFormat="1" applyFont="1" applyFill="1" applyBorder="1" applyAlignment="1">
      <alignment/>
    </xf>
    <xf numFmtId="181" fontId="6" fillId="0" borderId="9" xfId="0" applyNumberFormat="1" applyFont="1" applyFill="1" applyBorder="1" applyAlignment="1">
      <alignment/>
    </xf>
    <xf numFmtId="49" fontId="9" fillId="0" borderId="0" xfId="15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81" fontId="6" fillId="0" borderId="0" xfId="15" applyNumberFormat="1" applyFont="1" applyFill="1" applyAlignment="1">
      <alignment horizontal="center" vertical="top"/>
    </xf>
    <xf numFmtId="181" fontId="6" fillId="0" borderId="0" xfId="15" applyNumberFormat="1" applyFont="1" applyFill="1" applyAlignment="1">
      <alignment horizontal="left" vertical="top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justify"/>
    </xf>
    <xf numFmtId="181" fontId="9" fillId="0" borderId="0" xfId="15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0</xdr:rowOff>
    </xdr:from>
    <xdr:to>
      <xdr:col>4</xdr:col>
      <xdr:colOff>1533525</xdr:colOff>
      <xdr:row>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17049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3</xdr:col>
      <xdr:colOff>95250</xdr:colOff>
      <xdr:row>8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7049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85725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7049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104775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7049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sol-March2006(C)%20amend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general\ACCOUNTS\Consol%20TPB\Consol-March2006(C)%20amend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general\ACCOUNTS\Consol%20TPB\Consol-June2006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-Workings2"/>
      <sheetName val="CF-workings1"/>
      <sheetName val="CashFlow"/>
      <sheetName val="Cost of investment"/>
      <sheetName val="APSB-Consol JR"/>
      <sheetName val="Consol JR"/>
      <sheetName val="BS_PNL"/>
      <sheetName val="Goodwill"/>
      <sheetName val="BS-Summary"/>
      <sheetName val="PNL-MONTH"/>
      <sheetName val="Amortisation"/>
      <sheetName val="MI"/>
      <sheetName val="Tax"/>
      <sheetName val="BankBrwg"/>
      <sheetName val="OthInvm"/>
      <sheetName val="Assoc"/>
      <sheetName val="Gwill"/>
      <sheetName val="Segment"/>
      <sheetName val="RevReserve"/>
      <sheetName val="CapReserve"/>
      <sheetName val="Rel co"/>
      <sheetName val="QSS"/>
      <sheetName val="Recon"/>
      <sheetName val="CJE"/>
    </sheetNames>
    <sheetDataSet>
      <sheetData sheetId="1">
        <row r="70">
          <cell r="E70">
            <v>5522390.49</v>
          </cell>
        </row>
        <row r="71">
          <cell r="E71">
            <v>950548</v>
          </cell>
        </row>
      </sheetData>
      <sheetData sheetId="8">
        <row r="57">
          <cell r="B57">
            <v>316154717.51</v>
          </cell>
        </row>
        <row r="61">
          <cell r="B61">
            <v>134563539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-Workings2"/>
      <sheetName val="CF-workings1"/>
      <sheetName val="CashFlow"/>
      <sheetName val="Cost of investment"/>
      <sheetName val="APSB-Consol JR"/>
      <sheetName val="Consol JR"/>
      <sheetName val="BS_PNL"/>
      <sheetName val="Goodwill"/>
      <sheetName val="BS-Summary"/>
      <sheetName val="PNL-MONTH"/>
      <sheetName val="Amortisation"/>
      <sheetName val="MI"/>
      <sheetName val="Tax"/>
      <sheetName val="BankBrwg"/>
      <sheetName val="OthInvm"/>
      <sheetName val="Assoc"/>
      <sheetName val="Gwill"/>
      <sheetName val="Segment"/>
      <sheetName val="RevReserve"/>
      <sheetName val="CapReserve"/>
      <sheetName val="Rel co"/>
      <sheetName val="QSS"/>
      <sheetName val="Recon"/>
      <sheetName val="CJE"/>
    </sheetNames>
    <sheetDataSet>
      <sheetData sheetId="6">
        <row r="80">
          <cell r="AN80">
            <v>2175888</v>
          </cell>
          <cell r="AR80">
            <v>63262015.45200001</v>
          </cell>
        </row>
      </sheetData>
      <sheetData sheetId="9">
        <row r="77">
          <cell r="X77">
            <v>92443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F-Workings2"/>
      <sheetName val="CF-workings1"/>
      <sheetName val="CashFlow"/>
      <sheetName val="Cost of investment"/>
      <sheetName val="APSB-Consol JR"/>
      <sheetName val="Consol JR"/>
      <sheetName val="BSHEET"/>
      <sheetName val="Goodwill"/>
      <sheetName val="BS-Summary"/>
      <sheetName val="PNL-TODATE"/>
      <sheetName val="PNL-link"/>
      <sheetName val="diff"/>
      <sheetName val="Amortisation"/>
      <sheetName val="MI"/>
      <sheetName val="Tax"/>
      <sheetName val="BankBrwg"/>
      <sheetName val="OthInvm"/>
      <sheetName val="Assoc"/>
      <sheetName val="Gwill"/>
      <sheetName val="Segment"/>
      <sheetName val="RevReserve"/>
      <sheetName val="CapReserve"/>
      <sheetName val="Rel co"/>
      <sheetName val="QSS"/>
      <sheetName val="Recon"/>
      <sheetName val="CJE"/>
    </sheetNames>
    <sheetDataSet>
      <sheetData sheetId="10">
        <row r="97">
          <cell r="AE97">
            <v>220851433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1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2.00390625" style="2" customWidth="1"/>
    <col min="2" max="2" width="3.421875" style="80" customWidth="1"/>
    <col min="3" max="3" width="3.00390625" style="80" customWidth="1"/>
    <col min="4" max="4" width="2.7109375" style="2" customWidth="1"/>
    <col min="5" max="5" width="23.140625" style="11" customWidth="1"/>
    <col min="6" max="6" width="13.00390625" style="20" customWidth="1"/>
    <col min="7" max="7" width="0.13671875" style="20" hidden="1" customWidth="1"/>
    <col min="8" max="8" width="0.9921875" style="20" customWidth="1"/>
    <col min="9" max="9" width="19.8515625" style="20" customWidth="1"/>
    <col min="10" max="10" width="0.9921875" style="20" customWidth="1"/>
    <col min="11" max="11" width="13.421875" style="20" customWidth="1"/>
    <col min="12" max="12" width="0.85546875" style="20" customWidth="1"/>
    <col min="13" max="13" width="18.00390625" style="20" customWidth="1"/>
    <col min="14" max="14" width="0.9921875" style="2" customWidth="1"/>
    <col min="15" max="15" width="6.421875" style="2" hidden="1" customWidth="1"/>
    <col min="16" max="16" width="17.7109375" style="2" hidden="1" customWidth="1"/>
    <col min="17" max="17" width="11.140625" style="2" hidden="1" customWidth="1"/>
    <col min="18" max="18" width="11.140625" style="2" customWidth="1"/>
    <col min="19" max="19" width="0.9921875" style="2" customWidth="1"/>
    <col min="20" max="20" width="0.71875" style="2" customWidth="1"/>
    <col min="21" max="21" width="9.57421875" style="2" customWidth="1"/>
    <col min="22" max="22" width="3.8515625" style="2" customWidth="1"/>
    <col min="23" max="23" width="10.28125" style="2" customWidth="1"/>
    <col min="24" max="24" width="9.28125" style="2" customWidth="1"/>
    <col min="25" max="25" width="1.57421875" style="2" customWidth="1"/>
    <col min="26" max="26" width="4.8515625" style="2" customWidth="1"/>
    <col min="27" max="27" width="9.140625" style="2" customWidth="1"/>
    <col min="28" max="28" width="27.421875" style="3" customWidth="1"/>
    <col min="29" max="29" width="9.140625" style="3" customWidth="1"/>
    <col min="30" max="30" width="12.28125" style="3" customWidth="1"/>
    <col min="31" max="31" width="9.140625" style="3" customWidth="1"/>
    <col min="32" max="32" width="9.140625" style="2" customWidth="1"/>
    <col min="33" max="33" width="10.00390625" style="2" bestFit="1" customWidth="1"/>
    <col min="34" max="16384" width="9.140625" style="2" customWidth="1"/>
  </cols>
  <sheetData>
    <row r="1" spans="1:27" ht="19.5" customHeight="1">
      <c r="A1" s="1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0.5" customHeight="1">
      <c r="A2" s="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79"/>
      <c r="M2" s="179"/>
      <c r="N2" s="179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0.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120"/>
      <c r="M3" s="120"/>
      <c r="N3" s="120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0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120"/>
      <c r="M4" s="120"/>
      <c r="N4" s="12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0.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120"/>
      <c r="M5" s="120"/>
      <c r="N5" s="12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0.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120"/>
      <c r="M6" s="120"/>
      <c r="N6" s="12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0.5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120"/>
      <c r="M7" s="120"/>
      <c r="N7" s="12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0.5" customHeigh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120"/>
      <c r="M8" s="120"/>
      <c r="N8" s="12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0.5" customHeight="1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120"/>
      <c r="M9" s="120"/>
      <c r="N9" s="12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0.5" customHeight="1">
      <c r="A10" s="1"/>
      <c r="B10" s="4"/>
      <c r="C10" s="4"/>
      <c r="D10" s="4"/>
      <c r="E10" s="4"/>
      <c r="F10" s="4"/>
      <c r="G10" s="4"/>
      <c r="H10" s="4"/>
      <c r="I10" s="4"/>
      <c r="J10" s="4"/>
      <c r="K10" s="4"/>
      <c r="L10" s="120"/>
      <c r="M10" s="120"/>
      <c r="N10" s="12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0.5" customHeight="1" thickBot="1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120"/>
      <c r="M11" s="120"/>
      <c r="N11" s="12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22.5" customHeight="1" thickBot="1">
      <c r="A12" s="1"/>
      <c r="B12" s="5"/>
      <c r="C12" s="6"/>
      <c r="D12" s="123" t="s">
        <v>34</v>
      </c>
      <c r="E12" s="124"/>
      <c r="F12" s="126"/>
      <c r="G12" s="126"/>
      <c r="H12" s="126"/>
      <c r="I12" s="126"/>
      <c r="J12" s="126"/>
      <c r="K12" s="126"/>
      <c r="L12" s="126"/>
      <c r="M12" s="125"/>
      <c r="N12" s="6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0.5" customHeight="1">
      <c r="A13" s="1"/>
      <c r="B13" s="8"/>
      <c r="C13" s="6"/>
      <c r="D13" s="6"/>
      <c r="E13" s="6"/>
      <c r="F13" s="7"/>
      <c r="G13" s="7"/>
      <c r="H13" s="7"/>
      <c r="I13" s="7"/>
      <c r="J13" s="7"/>
      <c r="K13" s="7"/>
      <c r="L13" s="7"/>
      <c r="M13" s="7"/>
      <c r="N13" s="6"/>
      <c r="P13" s="3"/>
      <c r="Q13" s="9"/>
      <c r="R13" s="9"/>
      <c r="S13" s="9"/>
      <c r="T13" s="3"/>
      <c r="U13" s="3"/>
      <c r="V13" s="3"/>
      <c r="W13" s="3"/>
      <c r="X13" s="3"/>
      <c r="Y13" s="3"/>
      <c r="Z13" s="3"/>
      <c r="AA13" s="3"/>
    </row>
    <row r="14" spans="1:29" ht="10.5" customHeight="1">
      <c r="A14" s="1"/>
      <c r="B14" s="8"/>
      <c r="C14" s="6"/>
      <c r="D14" s="6"/>
      <c r="E14" s="8"/>
      <c r="F14" s="7"/>
      <c r="G14" s="7"/>
      <c r="H14" s="7"/>
      <c r="I14" s="7"/>
      <c r="J14" s="7"/>
      <c r="K14" s="7"/>
      <c r="L14" s="7"/>
      <c r="M14" s="7"/>
      <c r="N14" s="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178"/>
      <c r="AB14" s="178"/>
      <c r="AC14" s="178"/>
    </row>
    <row r="15" spans="1:41" s="11" customFormat="1" ht="18.75" customHeight="1">
      <c r="A15" s="8"/>
      <c r="B15" s="8"/>
      <c r="C15" s="8"/>
      <c r="D15" s="136" t="s">
        <v>102</v>
      </c>
      <c r="E15" s="8"/>
      <c r="F15" s="10"/>
      <c r="G15" s="10"/>
      <c r="H15" s="10"/>
      <c r="I15" s="10"/>
      <c r="J15" s="10"/>
      <c r="K15" s="10"/>
      <c r="L15" s="10"/>
      <c r="M15" s="10"/>
      <c r="N15" s="8"/>
      <c r="P15" s="12"/>
      <c r="Q15" s="13"/>
      <c r="R15" s="14"/>
      <c r="S15" s="15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O15" s="2"/>
    </row>
    <row r="16" spans="1:41" s="11" customFormat="1" ht="10.5" customHeight="1">
      <c r="A16" s="8"/>
      <c r="C16" s="8"/>
      <c r="D16" s="136" t="s">
        <v>103</v>
      </c>
      <c r="E16" s="8"/>
      <c r="F16" s="10"/>
      <c r="G16" s="10"/>
      <c r="H16" s="10"/>
      <c r="I16" s="10"/>
      <c r="J16" s="10"/>
      <c r="K16" s="10"/>
      <c r="L16" s="10"/>
      <c r="M16" s="10"/>
      <c r="N16" s="8"/>
      <c r="P16" s="12"/>
      <c r="Q16" s="13"/>
      <c r="R16" s="14"/>
      <c r="S16" s="15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O16" s="2"/>
    </row>
    <row r="17" spans="1:41" s="11" customFormat="1" ht="10.5" customHeight="1">
      <c r="A17" s="8"/>
      <c r="C17" s="8"/>
      <c r="D17" s="136" t="s">
        <v>116</v>
      </c>
      <c r="E17" s="8"/>
      <c r="F17" s="10"/>
      <c r="G17" s="10"/>
      <c r="H17" s="10"/>
      <c r="I17" s="10"/>
      <c r="J17" s="10"/>
      <c r="K17" s="10"/>
      <c r="L17" s="10"/>
      <c r="M17" s="10"/>
      <c r="N17" s="8"/>
      <c r="P17" s="12"/>
      <c r="Q17" s="13"/>
      <c r="R17" s="14"/>
      <c r="S17" s="15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O17" s="2"/>
    </row>
    <row r="18" spans="1:41" s="11" customFormat="1" ht="10.5" customHeight="1">
      <c r="A18" s="8"/>
      <c r="C18" s="8"/>
      <c r="D18" s="8"/>
      <c r="E18" s="8"/>
      <c r="F18" s="10"/>
      <c r="G18" s="10"/>
      <c r="H18" s="10"/>
      <c r="I18" s="10"/>
      <c r="J18" s="10"/>
      <c r="K18" s="10"/>
      <c r="L18" s="10"/>
      <c r="M18" s="10"/>
      <c r="N18" s="8"/>
      <c r="P18" s="12"/>
      <c r="Q18" s="13"/>
      <c r="R18" s="14"/>
      <c r="S18" s="15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O18" s="2"/>
    </row>
    <row r="19" spans="1:41" s="11" customFormat="1" ht="10.5" customHeight="1">
      <c r="A19" s="8"/>
      <c r="C19" s="8"/>
      <c r="E19" s="8"/>
      <c r="F19" s="183" t="s">
        <v>69</v>
      </c>
      <c r="G19" s="183"/>
      <c r="H19" s="183"/>
      <c r="I19" s="183"/>
      <c r="J19" s="10"/>
      <c r="K19" s="183" t="s">
        <v>70</v>
      </c>
      <c r="L19" s="183"/>
      <c r="M19" s="183"/>
      <c r="N19" s="8"/>
      <c r="P19" s="12"/>
      <c r="Q19" s="13"/>
      <c r="R19" s="14"/>
      <c r="S19" s="15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O19" s="2"/>
    </row>
    <row r="20" spans="1:28" ht="10.5" customHeight="1">
      <c r="A20" s="1"/>
      <c r="B20" s="5"/>
      <c r="C20" s="5"/>
      <c r="D20" s="1"/>
      <c r="E20" s="8"/>
      <c r="F20" s="17" t="s">
        <v>65</v>
      </c>
      <c r="G20" s="18"/>
      <c r="H20" s="7"/>
      <c r="I20" s="19" t="s">
        <v>67</v>
      </c>
      <c r="J20" s="16"/>
      <c r="K20" s="17" t="s">
        <v>65</v>
      </c>
      <c r="L20" s="7"/>
      <c r="M20" s="17" t="s">
        <v>67</v>
      </c>
      <c r="N20" s="1"/>
      <c r="Q20" s="11"/>
      <c r="R20" s="20"/>
      <c r="S20" s="20"/>
      <c r="T20" s="20"/>
      <c r="U20" s="20"/>
      <c r="V20" s="20"/>
      <c r="W20" s="20"/>
      <c r="X20" s="3"/>
      <c r="Y20" s="3"/>
      <c r="Z20" s="3"/>
      <c r="AA20" s="3"/>
      <c r="AB20" s="21"/>
    </row>
    <row r="21" spans="1:27" ht="10.5" customHeight="1">
      <c r="A21" s="1"/>
      <c r="B21" s="5"/>
      <c r="C21" s="5"/>
      <c r="D21" s="1"/>
      <c r="E21" s="8"/>
      <c r="F21" s="17" t="s">
        <v>66</v>
      </c>
      <c r="G21" s="17"/>
      <c r="H21" s="7"/>
      <c r="I21" s="17" t="s">
        <v>68</v>
      </c>
      <c r="J21" s="16"/>
      <c r="K21" s="17" t="s">
        <v>112</v>
      </c>
      <c r="L21" s="7"/>
      <c r="M21" s="17" t="s">
        <v>113</v>
      </c>
      <c r="N21" s="1"/>
      <c r="Q21" s="11"/>
      <c r="R21" s="20"/>
      <c r="S21" s="20"/>
      <c r="T21" s="20"/>
      <c r="U21" s="20"/>
      <c r="V21" s="20"/>
      <c r="W21" s="20"/>
      <c r="X21" s="3"/>
      <c r="Y21" s="3"/>
      <c r="Z21" s="3"/>
      <c r="AA21" s="3"/>
    </row>
    <row r="22" spans="1:33" ht="10.5" customHeight="1">
      <c r="A22" s="1"/>
      <c r="B22" s="5"/>
      <c r="C22" s="5"/>
      <c r="D22" s="1"/>
      <c r="E22" s="8"/>
      <c r="F22" s="115" t="s">
        <v>104</v>
      </c>
      <c r="G22" s="95" t="s">
        <v>17</v>
      </c>
      <c r="H22" s="26"/>
      <c r="I22" s="98" t="s">
        <v>105</v>
      </c>
      <c r="J22" s="16"/>
      <c r="K22" s="176" t="s">
        <v>104</v>
      </c>
      <c r="L22" s="7"/>
      <c r="M22" s="17" t="s">
        <v>105</v>
      </c>
      <c r="N22" s="1"/>
      <c r="Q22" s="11" t="s">
        <v>6</v>
      </c>
      <c r="R22" s="20"/>
      <c r="S22" s="20"/>
      <c r="T22" s="20"/>
      <c r="U22" s="20"/>
      <c r="V22" s="20"/>
      <c r="W22" s="20"/>
      <c r="X22" s="3"/>
      <c r="Y22" s="3"/>
      <c r="Z22" s="3"/>
      <c r="AA22" s="3"/>
      <c r="AB22" s="23"/>
      <c r="AC22" s="23"/>
      <c r="AD22" s="23"/>
      <c r="AG22" s="25">
        <f>+AB22-AD22</f>
        <v>0</v>
      </c>
    </row>
    <row r="23" spans="1:33" ht="10.5" customHeight="1">
      <c r="A23" s="1"/>
      <c r="B23" s="5"/>
      <c r="C23" s="5"/>
      <c r="D23" s="1"/>
      <c r="E23" s="8"/>
      <c r="F23" s="17" t="s">
        <v>0</v>
      </c>
      <c r="G23" s="22"/>
      <c r="H23" s="33"/>
      <c r="I23" s="19" t="s">
        <v>0</v>
      </c>
      <c r="J23" s="33"/>
      <c r="K23" s="17" t="s">
        <v>0</v>
      </c>
      <c r="L23" s="33"/>
      <c r="M23" s="19" t="s">
        <v>0</v>
      </c>
      <c r="N23" s="1"/>
      <c r="Q23" s="11" t="s">
        <v>7</v>
      </c>
      <c r="R23" s="20"/>
      <c r="S23" s="20"/>
      <c r="T23" s="20"/>
      <c r="U23" s="20"/>
      <c r="V23" s="20"/>
      <c r="W23" s="20"/>
      <c r="X23" s="3"/>
      <c r="Y23" s="3"/>
      <c r="Z23" s="27"/>
      <c r="AA23" s="3"/>
      <c r="AB23" s="23"/>
      <c r="AC23" s="23"/>
      <c r="AD23" s="23"/>
      <c r="AG23" s="25">
        <f aca="true" t="shared" si="0" ref="AG23:AG32">+AB23-AD23</f>
        <v>0</v>
      </c>
    </row>
    <row r="24" spans="1:33" ht="10.5" customHeight="1">
      <c r="A24" s="1"/>
      <c r="B24" s="5"/>
      <c r="C24" s="5"/>
      <c r="D24" s="1"/>
      <c r="E24" s="8"/>
      <c r="F24" s="28"/>
      <c r="G24" s="29"/>
      <c r="H24" s="30"/>
      <c r="I24" s="31"/>
      <c r="J24" s="30"/>
      <c r="K24" s="31"/>
      <c r="L24" s="30"/>
      <c r="M24" s="31"/>
      <c r="N24" s="1"/>
      <c r="Q24" s="11" t="s">
        <v>8</v>
      </c>
      <c r="R24" s="20"/>
      <c r="S24" s="20"/>
      <c r="T24" s="20"/>
      <c r="U24" s="20"/>
      <c r="V24" s="20"/>
      <c r="W24" s="20"/>
      <c r="X24" s="3"/>
      <c r="Y24" s="3"/>
      <c r="Z24" s="27"/>
      <c r="AA24" s="32"/>
      <c r="AB24" s="23"/>
      <c r="AC24" s="23"/>
      <c r="AD24" s="23"/>
      <c r="AG24" s="25">
        <f t="shared" si="0"/>
        <v>0</v>
      </c>
    </row>
    <row r="25" spans="1:33" ht="10.5" customHeight="1">
      <c r="A25" s="1"/>
      <c r="B25" s="5"/>
      <c r="C25" s="5"/>
      <c r="D25" s="1"/>
      <c r="E25" s="8"/>
      <c r="N25" s="34"/>
      <c r="Q25" s="11" t="s">
        <v>9</v>
      </c>
      <c r="R25" s="20"/>
      <c r="S25" s="20"/>
      <c r="T25" s="20"/>
      <c r="U25" s="3"/>
      <c r="V25" s="20"/>
      <c r="W25" s="20"/>
      <c r="X25" s="27"/>
      <c r="Y25" s="3"/>
      <c r="Z25" s="27"/>
      <c r="AA25" s="3"/>
      <c r="AB25" s="23"/>
      <c r="AC25" s="23"/>
      <c r="AD25" s="23"/>
      <c r="AG25" s="25">
        <f t="shared" si="0"/>
        <v>0</v>
      </c>
    </row>
    <row r="26" spans="1:33" ht="10.5" customHeight="1">
      <c r="A26" s="1"/>
      <c r="B26" s="1"/>
      <c r="C26" s="1"/>
      <c r="D26" s="1"/>
      <c r="E26" s="1"/>
      <c r="F26" s="1"/>
      <c r="G26" s="35"/>
      <c r="H26" s="1"/>
      <c r="I26" s="1"/>
      <c r="J26" s="1"/>
      <c r="K26" s="1"/>
      <c r="L26" s="1"/>
      <c r="M26" s="1"/>
      <c r="N26" s="36"/>
      <c r="Q26" s="11" t="s">
        <v>10</v>
      </c>
      <c r="R26" s="20"/>
      <c r="S26" s="20"/>
      <c r="T26" s="20"/>
      <c r="U26" s="20"/>
      <c r="V26" s="20"/>
      <c r="W26" s="20"/>
      <c r="X26" s="3"/>
      <c r="Y26" s="3"/>
      <c r="Z26" s="27"/>
      <c r="AA26" s="3"/>
      <c r="AB26" s="37"/>
      <c r="AC26" s="37"/>
      <c r="AD26" s="23"/>
      <c r="AG26" s="25">
        <f t="shared" si="0"/>
        <v>0</v>
      </c>
    </row>
    <row r="27" spans="1:33" ht="12" customHeight="1">
      <c r="A27" s="1"/>
      <c r="B27" s="38"/>
      <c r="C27" s="5"/>
      <c r="D27" s="1" t="s">
        <v>16</v>
      </c>
      <c r="E27" s="8"/>
      <c r="F27" s="46">
        <v>102635.6</v>
      </c>
      <c r="G27" s="58">
        <v>33364</v>
      </c>
      <c r="H27" s="74"/>
      <c r="I27" s="46">
        <v>0</v>
      </c>
      <c r="J27" s="74"/>
      <c r="K27" s="46">
        <v>133577.19</v>
      </c>
      <c r="L27" s="97"/>
      <c r="M27" s="46">
        <f>+I27</f>
        <v>0</v>
      </c>
      <c r="N27" s="4"/>
      <c r="O27" s="2">
        <v>72962</v>
      </c>
      <c r="P27" s="41">
        <f>+M27-O27</f>
        <v>-72962</v>
      </c>
      <c r="Q27" s="11" t="s">
        <v>11</v>
      </c>
      <c r="S27" s="20"/>
      <c r="T27" s="20"/>
      <c r="U27" s="20"/>
      <c r="V27" s="20"/>
      <c r="W27" s="20"/>
      <c r="X27" s="3"/>
      <c r="Y27" s="3"/>
      <c r="Z27" s="27"/>
      <c r="AA27" s="20">
        <v>30941.589540000004</v>
      </c>
      <c r="AB27" s="37"/>
      <c r="AD27" s="23"/>
      <c r="AG27" s="25">
        <f t="shared" si="0"/>
        <v>0</v>
      </c>
    </row>
    <row r="28" spans="1:33" ht="12" customHeight="1">
      <c r="A28" s="1"/>
      <c r="B28" s="5"/>
      <c r="C28" s="5"/>
      <c r="D28" s="42"/>
      <c r="E28" s="8"/>
      <c r="F28" s="46"/>
      <c r="G28" s="58"/>
      <c r="H28" s="74"/>
      <c r="I28" s="46"/>
      <c r="J28" s="74"/>
      <c r="K28" s="46"/>
      <c r="L28" s="74"/>
      <c r="M28" s="46"/>
      <c r="N28" s="1"/>
      <c r="P28" s="41"/>
      <c r="Q28" s="11"/>
      <c r="S28" s="20"/>
      <c r="T28" s="20"/>
      <c r="U28" s="20"/>
      <c r="V28" s="20"/>
      <c r="W28" s="20"/>
      <c r="X28" s="3"/>
      <c r="Y28" s="3"/>
      <c r="Z28" s="27"/>
      <c r="AA28" s="20"/>
      <c r="AB28" s="37"/>
      <c r="AD28" s="23"/>
      <c r="AG28" s="25">
        <f t="shared" si="0"/>
        <v>0</v>
      </c>
    </row>
    <row r="29" spans="1:33" ht="12" customHeight="1">
      <c r="A29" s="1"/>
      <c r="B29" s="1"/>
      <c r="C29" s="5"/>
      <c r="D29" s="42" t="s">
        <v>52</v>
      </c>
      <c r="E29" s="1"/>
      <c r="F29" s="46">
        <f>-77488.733-21145.552</f>
        <v>-98634.28499999999</v>
      </c>
      <c r="G29" s="44"/>
      <c r="H29" s="44"/>
      <c r="I29" s="44">
        <v>0</v>
      </c>
      <c r="J29" s="44"/>
      <c r="K29" s="44">
        <f>-103938.884-28973.516</f>
        <v>-132912.4</v>
      </c>
      <c r="L29" s="44"/>
      <c r="M29" s="46">
        <f>+I29</f>
        <v>0</v>
      </c>
      <c r="N29" s="43"/>
      <c r="O29" s="2">
        <v>3080</v>
      </c>
      <c r="P29" s="41">
        <f>+M32-O29</f>
        <v>-3080</v>
      </c>
      <c r="Q29" s="11" t="s">
        <v>12</v>
      </c>
      <c r="S29" s="20"/>
      <c r="T29" s="20"/>
      <c r="U29" s="20"/>
      <c r="V29" s="20"/>
      <c r="W29" s="20"/>
      <c r="X29" s="3"/>
      <c r="Y29" s="3"/>
      <c r="Z29" s="27"/>
      <c r="AA29" s="20">
        <v>-34278</v>
      </c>
      <c r="AB29" s="37"/>
      <c r="AC29" s="37"/>
      <c r="AD29" s="23"/>
      <c r="AG29" s="25">
        <f t="shared" si="0"/>
        <v>0</v>
      </c>
    </row>
    <row r="30" spans="1:33" ht="12" customHeight="1">
      <c r="A30" s="1"/>
      <c r="B30" s="38"/>
      <c r="C30" s="5"/>
      <c r="D30" s="182"/>
      <c r="E30" s="182"/>
      <c r="F30" s="44"/>
      <c r="G30" s="45"/>
      <c r="H30" s="16"/>
      <c r="I30" s="44"/>
      <c r="J30" s="16"/>
      <c r="K30" s="16"/>
      <c r="L30" s="16"/>
      <c r="M30" s="16"/>
      <c r="N30" s="43"/>
      <c r="P30" s="41">
        <f>+M30-O30</f>
        <v>0</v>
      </c>
      <c r="Q30" s="11" t="s">
        <v>13</v>
      </c>
      <c r="S30" s="20"/>
      <c r="T30" s="20"/>
      <c r="U30" s="20"/>
      <c r="V30" s="20"/>
      <c r="W30" s="20"/>
      <c r="X30" s="3"/>
      <c r="Y30" s="3"/>
      <c r="Z30" s="27"/>
      <c r="AA30" s="20"/>
      <c r="AB30" s="23"/>
      <c r="AD30" s="23"/>
      <c r="AG30" s="25">
        <f t="shared" si="0"/>
        <v>0</v>
      </c>
    </row>
    <row r="31" spans="1:33" ht="10.5" customHeight="1" hidden="1">
      <c r="A31" s="1"/>
      <c r="B31" s="5"/>
      <c r="C31" s="5"/>
      <c r="D31" s="1"/>
      <c r="E31" s="8"/>
      <c r="F31" s="44"/>
      <c r="G31" s="45" t="s">
        <v>4</v>
      </c>
      <c r="H31" s="16"/>
      <c r="I31" s="44"/>
      <c r="J31" s="16"/>
      <c r="K31" s="16" t="s">
        <v>4</v>
      </c>
      <c r="L31" s="16"/>
      <c r="M31" s="16" t="s">
        <v>4</v>
      </c>
      <c r="N31" s="1"/>
      <c r="P31" s="41" t="e">
        <f>+M31-O31</f>
        <v>#VALUE!</v>
      </c>
      <c r="Q31" s="11" t="s">
        <v>14</v>
      </c>
      <c r="S31" s="20"/>
      <c r="T31" s="20"/>
      <c r="U31" s="20"/>
      <c r="V31" s="20"/>
      <c r="W31" s="20"/>
      <c r="X31" s="3"/>
      <c r="Y31" s="3"/>
      <c r="Z31" s="27"/>
      <c r="AA31" s="20"/>
      <c r="AB31" s="23"/>
      <c r="AD31" s="23"/>
      <c r="AG31" s="25">
        <f t="shared" si="0"/>
        <v>0</v>
      </c>
    </row>
    <row r="32" spans="1:33" ht="10.5" customHeight="1">
      <c r="A32" s="1"/>
      <c r="B32" s="5"/>
      <c r="C32" s="5"/>
      <c r="D32" s="1" t="s">
        <v>53</v>
      </c>
      <c r="E32" s="8"/>
      <c r="F32" s="116">
        <f>9.169+605.419</f>
        <v>614.588</v>
      </c>
      <c r="G32" s="58">
        <v>1232</v>
      </c>
      <c r="H32" s="79"/>
      <c r="I32" s="116">
        <v>0</v>
      </c>
      <c r="J32" s="79"/>
      <c r="K32" s="116">
        <f>1245.212+9.169</f>
        <v>1254.381</v>
      </c>
      <c r="L32" s="79"/>
      <c r="M32" s="116">
        <f>+I32</f>
        <v>0</v>
      </c>
      <c r="N32" s="1"/>
      <c r="P32" s="41" t="e">
        <f>+#REF!-O32</f>
        <v>#REF!</v>
      </c>
      <c r="Q32" s="11" t="s">
        <v>15</v>
      </c>
      <c r="S32" s="20"/>
      <c r="T32" s="20"/>
      <c r="U32" s="20"/>
      <c r="V32" s="20"/>
      <c r="W32" s="20"/>
      <c r="X32" s="3"/>
      <c r="Y32" s="3"/>
      <c r="Z32" s="27"/>
      <c r="AA32" s="20">
        <v>640</v>
      </c>
      <c r="AB32" s="23"/>
      <c r="AC32" s="23"/>
      <c r="AD32" s="23"/>
      <c r="AG32" s="25">
        <f t="shared" si="0"/>
        <v>0</v>
      </c>
    </row>
    <row r="33" spans="1:33" ht="10.5" customHeight="1">
      <c r="A33" s="1"/>
      <c r="B33" s="5"/>
      <c r="C33" s="5"/>
      <c r="D33" s="1"/>
      <c r="E33" s="8"/>
      <c r="F33" s="44"/>
      <c r="G33" s="45"/>
      <c r="H33" s="16"/>
      <c r="I33" s="44"/>
      <c r="J33" s="16"/>
      <c r="K33" s="16"/>
      <c r="L33" s="16"/>
      <c r="M33" s="16"/>
      <c r="N33" s="1"/>
      <c r="P33" s="41">
        <f>+M33-O33</f>
        <v>0</v>
      </c>
      <c r="Q33" s="11"/>
      <c r="S33" s="20"/>
      <c r="T33" s="20"/>
      <c r="U33" s="20"/>
      <c r="V33" s="20"/>
      <c r="W33" s="20"/>
      <c r="X33" s="3"/>
      <c r="Y33" s="3"/>
      <c r="Z33" s="3"/>
      <c r="AA33" s="20"/>
      <c r="AB33" s="23"/>
      <c r="AC33" s="23"/>
      <c r="AD33" s="23"/>
      <c r="AE33" s="23"/>
      <c r="AG33" s="25">
        <f>SUM(AG22:AG32)</f>
        <v>0</v>
      </c>
    </row>
    <row r="34" spans="1:28" ht="10.5" customHeight="1">
      <c r="A34" s="1"/>
      <c r="B34" s="5"/>
      <c r="C34" s="5"/>
      <c r="D34" s="1" t="s">
        <v>99</v>
      </c>
      <c r="E34" s="8"/>
      <c r="F34" s="44">
        <f>+F27+F29+F32</f>
        <v>4615.903000000017</v>
      </c>
      <c r="G34" s="45"/>
      <c r="H34" s="16"/>
      <c r="I34" s="44">
        <f>+I27+I29+I32</f>
        <v>0</v>
      </c>
      <c r="J34" s="16"/>
      <c r="K34" s="44">
        <f>+K27+K29+K32</f>
        <v>1919.1710000000082</v>
      </c>
      <c r="L34" s="16"/>
      <c r="M34" s="44">
        <f>+M27+M29+M32</f>
        <v>0</v>
      </c>
      <c r="N34" s="1"/>
      <c r="P34" s="41">
        <f>+M34-O34</f>
        <v>0</v>
      </c>
      <c r="Q34" s="11"/>
      <c r="S34" s="20"/>
      <c r="T34" s="20"/>
      <c r="U34" s="20"/>
      <c r="V34" s="20"/>
      <c r="W34" s="20"/>
      <c r="X34" s="3"/>
      <c r="Y34" s="3"/>
      <c r="Z34" s="3"/>
      <c r="AA34" s="20">
        <v>-2696.4104599999955</v>
      </c>
      <c r="AB34" s="23"/>
    </row>
    <row r="35" spans="1:27" ht="10.5" customHeight="1">
      <c r="A35" s="1"/>
      <c r="B35" s="5"/>
      <c r="C35" s="5"/>
      <c r="D35" s="1"/>
      <c r="E35" s="8"/>
      <c r="F35" s="46"/>
      <c r="G35" s="45"/>
      <c r="H35" s="16"/>
      <c r="I35" s="46"/>
      <c r="J35" s="16"/>
      <c r="K35" s="44"/>
      <c r="L35" s="16"/>
      <c r="M35" s="44"/>
      <c r="N35" s="1"/>
      <c r="O35" s="2">
        <v>27384</v>
      </c>
      <c r="P35" s="41">
        <f>+M35-O35</f>
        <v>-27384</v>
      </c>
      <c r="Q35" s="11"/>
      <c r="S35" s="20"/>
      <c r="T35" s="20"/>
      <c r="U35" s="20"/>
      <c r="V35" s="20"/>
      <c r="W35" s="20"/>
      <c r="X35" s="3"/>
      <c r="Y35" s="3"/>
      <c r="Z35" s="27"/>
      <c r="AA35" s="20"/>
    </row>
    <row r="36" spans="1:27" ht="10.5" customHeight="1">
      <c r="A36" s="1"/>
      <c r="B36" s="5"/>
      <c r="C36" s="5"/>
      <c r="D36" s="1" t="s">
        <v>54</v>
      </c>
      <c r="E36" s="8"/>
      <c r="F36" s="116">
        <v>-8435.384</v>
      </c>
      <c r="G36" s="45"/>
      <c r="H36" s="16"/>
      <c r="I36" s="116">
        <v>0</v>
      </c>
      <c r="J36" s="16"/>
      <c r="K36" s="116">
        <v>-12088.94</v>
      </c>
      <c r="L36" s="16"/>
      <c r="M36" s="116">
        <f>+I36</f>
        <v>0</v>
      </c>
      <c r="N36" s="1"/>
      <c r="O36" s="2">
        <v>-6097</v>
      </c>
      <c r="P36" s="41">
        <f>+M36-O36</f>
        <v>6097</v>
      </c>
      <c r="Q36" s="47"/>
      <c r="S36" s="20"/>
      <c r="T36" s="20"/>
      <c r="U36" s="20"/>
      <c r="V36" s="20"/>
      <c r="W36" s="20"/>
      <c r="X36" s="3"/>
      <c r="Y36" s="3"/>
      <c r="Z36" s="27"/>
      <c r="AA36" s="20">
        <v>-3654</v>
      </c>
    </row>
    <row r="37" spans="1:27" ht="10.5" customHeight="1">
      <c r="A37" s="1"/>
      <c r="B37" s="5"/>
      <c r="C37" s="5"/>
      <c r="D37" s="1"/>
      <c r="E37" s="1"/>
      <c r="F37" s="46"/>
      <c r="G37" s="45"/>
      <c r="H37" s="1"/>
      <c r="I37" s="46"/>
      <c r="J37" s="1"/>
      <c r="K37" s="48"/>
      <c r="L37" s="1"/>
      <c r="M37" s="49"/>
      <c r="N37" s="1"/>
      <c r="O37" s="2">
        <v>-4270</v>
      </c>
      <c r="P37" s="41">
        <f>+M37-O37</f>
        <v>4270</v>
      </c>
      <c r="Q37" s="50"/>
      <c r="S37" s="20"/>
      <c r="T37" s="20"/>
      <c r="U37" s="20"/>
      <c r="V37" s="20"/>
      <c r="W37" s="20"/>
      <c r="X37" s="3"/>
      <c r="Y37" s="3"/>
      <c r="Z37" s="27"/>
      <c r="AA37" s="20"/>
    </row>
    <row r="38" spans="1:27" ht="12.75" customHeight="1">
      <c r="A38" s="1"/>
      <c r="B38" s="5"/>
      <c r="C38" s="5"/>
      <c r="D38" s="1" t="s">
        <v>100</v>
      </c>
      <c r="E38" s="8"/>
      <c r="F38" s="53">
        <f>+F34+F36</f>
        <v>-3819.4809999999834</v>
      </c>
      <c r="G38" s="53" t="e">
        <f>+G34+G36+#REF!</f>
        <v>#REF!</v>
      </c>
      <c r="H38" s="53"/>
      <c r="I38" s="53">
        <f>+I34+I36</f>
        <v>0</v>
      </c>
      <c r="J38" s="53">
        <f>+J34+J36</f>
        <v>0</v>
      </c>
      <c r="K38" s="53">
        <f>+K34+K36</f>
        <v>-10169.768999999993</v>
      </c>
      <c r="L38" s="53">
        <f>+L34+L36</f>
        <v>0</v>
      </c>
      <c r="M38" s="53">
        <f>+M34+M36</f>
        <v>0</v>
      </c>
      <c r="N38" s="1"/>
      <c r="P38" s="41" t="e">
        <f>+#REF!-O38</f>
        <v>#REF!</v>
      </c>
      <c r="Q38" s="52"/>
      <c r="S38" s="3"/>
      <c r="T38" s="3"/>
      <c r="U38" s="3"/>
      <c r="V38" s="3"/>
      <c r="W38" s="3"/>
      <c r="X38" s="3"/>
      <c r="Y38" s="3"/>
      <c r="Z38" s="27"/>
      <c r="AA38" s="76">
        <v>-6350.4104599999955</v>
      </c>
    </row>
    <row r="39" spans="1:27" ht="12.75" customHeight="1" thickBot="1">
      <c r="A39" s="1"/>
      <c r="B39" s="5"/>
      <c r="C39" s="5"/>
      <c r="D39" s="1" t="s">
        <v>1</v>
      </c>
      <c r="E39" s="8"/>
      <c r="F39" s="116">
        <v>-1.607</v>
      </c>
      <c r="G39" s="40"/>
      <c r="H39" s="16"/>
      <c r="I39" s="116">
        <v>0</v>
      </c>
      <c r="J39" s="16"/>
      <c r="K39" s="116">
        <v>881.092</v>
      </c>
      <c r="L39" s="16"/>
      <c r="M39" s="116">
        <f>+I39</f>
        <v>0</v>
      </c>
      <c r="N39" s="1"/>
      <c r="P39" s="41"/>
      <c r="Q39" s="52"/>
      <c r="S39" s="3"/>
      <c r="T39" s="3"/>
      <c r="U39" s="3"/>
      <c r="V39" s="3"/>
      <c r="W39" s="3"/>
      <c r="X39" s="3"/>
      <c r="Y39" s="3"/>
      <c r="Z39" s="27"/>
      <c r="AA39" s="3">
        <v>882.6988520618847</v>
      </c>
    </row>
    <row r="40" spans="1:30" ht="8.25" customHeight="1">
      <c r="A40" s="1"/>
      <c r="B40" s="5"/>
      <c r="C40" s="5"/>
      <c r="D40" s="1"/>
      <c r="E40" s="8"/>
      <c r="F40" s="44"/>
      <c r="G40" s="45"/>
      <c r="H40" s="16"/>
      <c r="I40" s="44"/>
      <c r="J40" s="44"/>
      <c r="K40" s="44"/>
      <c r="L40" s="44"/>
      <c r="M40" s="44"/>
      <c r="N40" s="43"/>
      <c r="P40" s="41" t="e">
        <f>+#REF!-O40</f>
        <v>#REF!</v>
      </c>
      <c r="Q40" s="52">
        <v>13800</v>
      </c>
      <c r="S40" s="3"/>
      <c r="T40" s="3"/>
      <c r="U40" s="3"/>
      <c r="V40" s="3"/>
      <c r="W40" s="3"/>
      <c r="X40" s="3"/>
      <c r="Y40" s="3"/>
      <c r="Z40" s="27"/>
      <c r="AA40" s="32"/>
      <c r="AB40" s="23"/>
      <c r="AC40" s="23"/>
      <c r="AD40" s="23"/>
    </row>
    <row r="41" spans="1:30" ht="12.75" customHeight="1" thickBot="1">
      <c r="A41" s="1"/>
      <c r="B41" s="5"/>
      <c r="C41" s="5"/>
      <c r="D41" s="1" t="s">
        <v>101</v>
      </c>
      <c r="E41" s="8"/>
      <c r="F41" s="39">
        <f aca="true" t="shared" si="1" ref="F41:M41">+F38+F39</f>
        <v>-3821.0879999999834</v>
      </c>
      <c r="G41" s="20" t="e">
        <f t="shared" si="1"/>
        <v>#REF!</v>
      </c>
      <c r="H41" s="20">
        <f t="shared" si="1"/>
        <v>0</v>
      </c>
      <c r="I41" s="39">
        <f t="shared" si="1"/>
        <v>0</v>
      </c>
      <c r="J41" s="44">
        <f t="shared" si="1"/>
        <v>0</v>
      </c>
      <c r="K41" s="39">
        <f t="shared" si="1"/>
        <v>-9288.676999999992</v>
      </c>
      <c r="L41" s="44">
        <f t="shared" si="1"/>
        <v>0</v>
      </c>
      <c r="M41" s="39">
        <f t="shared" si="1"/>
        <v>0</v>
      </c>
      <c r="N41" s="1"/>
      <c r="P41" s="41"/>
      <c r="Q41" s="52"/>
      <c r="S41" s="3"/>
      <c r="T41" s="3"/>
      <c r="U41" s="3"/>
      <c r="V41" s="27"/>
      <c r="W41" s="27"/>
      <c r="X41" s="27"/>
      <c r="Y41" s="3"/>
      <c r="Z41" s="3"/>
      <c r="AA41" s="32">
        <v>-5467.71160793811</v>
      </c>
      <c r="AB41" s="23"/>
      <c r="AC41" s="23"/>
      <c r="AD41" s="23"/>
    </row>
    <row r="42" spans="1:30" ht="12.75" customHeight="1">
      <c r="A42" s="1"/>
      <c r="B42" s="5"/>
      <c r="C42" s="5"/>
      <c r="D42" s="1"/>
      <c r="E42" s="8"/>
      <c r="F42" s="46"/>
      <c r="G42" s="58"/>
      <c r="H42" s="74"/>
      <c r="I42" s="46"/>
      <c r="J42" s="46"/>
      <c r="K42" s="46"/>
      <c r="L42" s="46"/>
      <c r="M42" s="46"/>
      <c r="N42" s="1"/>
      <c r="P42" s="41"/>
      <c r="Q42" s="52"/>
      <c r="S42" s="3"/>
      <c r="T42" s="3"/>
      <c r="U42" s="3"/>
      <c r="V42" s="3"/>
      <c r="W42" s="27"/>
      <c r="X42" s="27"/>
      <c r="Y42" s="3"/>
      <c r="Z42" s="3"/>
      <c r="AA42" s="32"/>
      <c r="AB42" s="23"/>
      <c r="AC42" s="23"/>
      <c r="AD42" s="23"/>
    </row>
    <row r="43" spans="1:30" ht="12.75" customHeight="1">
      <c r="A43" s="1"/>
      <c r="B43" s="5"/>
      <c r="C43" s="5"/>
      <c r="D43" s="1"/>
      <c r="E43" s="8"/>
      <c r="F43" s="46"/>
      <c r="G43" s="58"/>
      <c r="H43" s="16"/>
      <c r="I43" s="46"/>
      <c r="J43" s="44"/>
      <c r="K43" s="46"/>
      <c r="L43" s="44"/>
      <c r="M43" s="46"/>
      <c r="N43" s="1"/>
      <c r="P43" s="41"/>
      <c r="Q43" s="52"/>
      <c r="S43" s="3"/>
      <c r="T43" s="3"/>
      <c r="U43" s="3"/>
      <c r="V43" s="3"/>
      <c r="W43" s="27"/>
      <c r="X43" s="27"/>
      <c r="Y43" s="3"/>
      <c r="Z43" s="3"/>
      <c r="AA43" s="32"/>
      <c r="AB43" s="23"/>
      <c r="AC43" s="23"/>
      <c r="AD43" s="23"/>
    </row>
    <row r="44" spans="1:30" ht="12.75" customHeight="1">
      <c r="A44" s="1"/>
      <c r="B44" s="5"/>
      <c r="C44" s="5"/>
      <c r="D44" s="1" t="s">
        <v>86</v>
      </c>
      <c r="E44" s="8"/>
      <c r="F44" s="46"/>
      <c r="G44" s="58"/>
      <c r="H44" s="16"/>
      <c r="I44" s="46"/>
      <c r="J44" s="44"/>
      <c r="K44" s="46"/>
      <c r="L44" s="44"/>
      <c r="M44" s="46"/>
      <c r="N44" s="1"/>
      <c r="P44" s="41"/>
      <c r="Q44" s="52"/>
      <c r="S44" s="3"/>
      <c r="T44" s="3"/>
      <c r="U44" s="3"/>
      <c r="V44" s="3"/>
      <c r="W44" s="27"/>
      <c r="X44" s="27"/>
      <c r="Y44" s="3"/>
      <c r="Z44" s="3"/>
      <c r="AA44" s="32"/>
      <c r="AB44" s="23"/>
      <c r="AC44" s="23"/>
      <c r="AD44" s="23"/>
    </row>
    <row r="45" spans="1:30" ht="12.75" customHeight="1">
      <c r="A45" s="1"/>
      <c r="B45" s="5"/>
      <c r="C45" s="5"/>
      <c r="D45" s="1"/>
      <c r="E45" s="8"/>
      <c r="F45" s="46"/>
      <c r="G45" s="58"/>
      <c r="H45" s="16"/>
      <c r="I45" s="46"/>
      <c r="J45" s="44"/>
      <c r="K45" s="46"/>
      <c r="L45" s="44"/>
      <c r="M45" s="46"/>
      <c r="N45" s="1"/>
      <c r="P45" s="41"/>
      <c r="Q45" s="52"/>
      <c r="S45" s="3"/>
      <c r="T45" s="3"/>
      <c r="U45" s="3"/>
      <c r="V45" s="3"/>
      <c r="W45" s="27"/>
      <c r="X45" s="27"/>
      <c r="Y45" s="3"/>
      <c r="Z45" s="3"/>
      <c r="AA45" s="32"/>
      <c r="AB45" s="23"/>
      <c r="AC45" s="23"/>
      <c r="AD45" s="23"/>
    </row>
    <row r="46" spans="1:30" ht="12.75" customHeight="1">
      <c r="A46" s="1"/>
      <c r="B46" s="5"/>
      <c r="C46" s="5"/>
      <c r="D46" s="1" t="s">
        <v>87</v>
      </c>
      <c r="E46" s="8"/>
      <c r="F46" s="46">
        <f>F48-F47</f>
        <v>-1550.0989999999833</v>
      </c>
      <c r="G46" s="58"/>
      <c r="H46" s="16"/>
      <c r="I46" s="46">
        <f>I48-I47</f>
        <v>0</v>
      </c>
      <c r="J46" s="44"/>
      <c r="K46" s="46">
        <f>K48-K47</f>
        <v>-5685.091999999992</v>
      </c>
      <c r="L46" s="44"/>
      <c r="M46" s="46">
        <f>M48-M47</f>
        <v>0</v>
      </c>
      <c r="N46" s="1"/>
      <c r="P46" s="41"/>
      <c r="Q46" s="52"/>
      <c r="S46" s="3"/>
      <c r="T46" s="3"/>
      <c r="U46" s="3"/>
      <c r="V46" s="3"/>
      <c r="W46" s="27"/>
      <c r="X46" s="27"/>
      <c r="Y46" s="3"/>
      <c r="Z46" s="3"/>
      <c r="AA46" s="32">
        <v>-4135.1150079381105</v>
      </c>
      <c r="AB46" s="23"/>
      <c r="AC46" s="23"/>
      <c r="AD46" s="23"/>
    </row>
    <row r="47" spans="1:30" ht="12.75" customHeight="1" thickBot="1">
      <c r="A47" s="1"/>
      <c r="B47" s="5"/>
      <c r="C47" s="5"/>
      <c r="D47" s="1" t="s">
        <v>59</v>
      </c>
      <c r="E47" s="8"/>
      <c r="F47" s="39">
        <v>-2270.989</v>
      </c>
      <c r="G47" s="58"/>
      <c r="H47" s="16"/>
      <c r="I47" s="39">
        <v>0</v>
      </c>
      <c r="J47" s="44"/>
      <c r="K47" s="39">
        <v>-3603.585</v>
      </c>
      <c r="L47" s="44"/>
      <c r="M47" s="39">
        <v>0</v>
      </c>
      <c r="N47" s="1"/>
      <c r="P47" s="41"/>
      <c r="Q47" s="52"/>
      <c r="S47" s="3"/>
      <c r="T47" s="3"/>
      <c r="U47" s="3"/>
      <c r="V47" s="3"/>
      <c r="W47" s="27"/>
      <c r="X47" s="27"/>
      <c r="Y47" s="3"/>
      <c r="Z47" s="3"/>
      <c r="AA47" s="32">
        <v>-1332.5965999999999</v>
      </c>
      <c r="AB47" s="23"/>
      <c r="AC47" s="23"/>
      <c r="AD47" s="23"/>
    </row>
    <row r="48" spans="1:30" ht="12.75" customHeight="1" thickBot="1">
      <c r="A48" s="1"/>
      <c r="B48" s="5"/>
      <c r="C48" s="5"/>
      <c r="D48" s="1"/>
      <c r="E48" s="8"/>
      <c r="F48" s="39">
        <f>F41</f>
        <v>-3821.0879999999834</v>
      </c>
      <c r="G48" s="58"/>
      <c r="H48" s="16"/>
      <c r="I48" s="39">
        <f>I41</f>
        <v>0</v>
      </c>
      <c r="J48" s="44"/>
      <c r="K48" s="39">
        <f>K41</f>
        <v>-9288.676999999992</v>
      </c>
      <c r="L48" s="44"/>
      <c r="M48" s="39">
        <f>M41</f>
        <v>0</v>
      </c>
      <c r="N48" s="1"/>
      <c r="P48" s="41"/>
      <c r="Q48" s="52"/>
      <c r="S48" s="3"/>
      <c r="T48" s="3"/>
      <c r="U48" s="3"/>
      <c r="V48" s="3"/>
      <c r="W48" s="27"/>
      <c r="X48" s="27"/>
      <c r="Y48" s="3"/>
      <c r="Z48" s="3"/>
      <c r="AA48" s="32">
        <v>-5467.71160793811</v>
      </c>
      <c r="AB48" s="23"/>
      <c r="AC48" s="23"/>
      <c r="AD48" s="23"/>
    </row>
    <row r="49" spans="1:30" ht="12" customHeight="1">
      <c r="A49" s="1"/>
      <c r="B49" s="5"/>
      <c r="C49" s="5"/>
      <c r="D49" s="57"/>
      <c r="E49" s="8"/>
      <c r="F49" s="44"/>
      <c r="G49" s="45"/>
      <c r="H49" s="16"/>
      <c r="I49" s="44"/>
      <c r="J49" s="44"/>
      <c r="K49" s="44"/>
      <c r="L49" s="44"/>
      <c r="M49" s="44"/>
      <c r="N49" s="1"/>
      <c r="P49" s="41">
        <f>+M40-O49</f>
        <v>0</v>
      </c>
      <c r="Q49" s="52"/>
      <c r="R49" s="32"/>
      <c r="S49" s="3"/>
      <c r="T49" s="3"/>
      <c r="U49" s="3"/>
      <c r="V49" s="3"/>
      <c r="W49" s="27"/>
      <c r="X49" s="27"/>
      <c r="Y49" s="3"/>
      <c r="Z49" s="3"/>
      <c r="AA49" s="3"/>
      <c r="AB49" s="37"/>
      <c r="AD49" s="23"/>
    </row>
    <row r="50" spans="1:30" ht="11.25" customHeight="1">
      <c r="A50" s="1"/>
      <c r="B50" s="5"/>
      <c r="C50" s="5"/>
      <c r="D50" s="57"/>
      <c r="E50" s="8"/>
      <c r="F50" s="44"/>
      <c r="G50" s="45"/>
      <c r="H50" s="16"/>
      <c r="I50" s="44"/>
      <c r="J50" s="44"/>
      <c r="K50" s="44"/>
      <c r="L50" s="44"/>
      <c r="M50" s="44"/>
      <c r="N50" s="1"/>
      <c r="O50" s="2">
        <v>15661</v>
      </c>
      <c r="P50" s="41">
        <f>+M39-O50</f>
        <v>-15661</v>
      </c>
      <c r="Q50" s="52"/>
      <c r="R50" s="32"/>
      <c r="S50" s="3"/>
      <c r="T50" s="3"/>
      <c r="U50" s="3"/>
      <c r="V50" s="3"/>
      <c r="W50" s="27"/>
      <c r="X50" s="27"/>
      <c r="Y50" s="3"/>
      <c r="Z50" s="3"/>
      <c r="AA50" s="3"/>
      <c r="AB50" s="37"/>
      <c r="AD50" s="23"/>
    </row>
    <row r="51" spans="1:30" ht="10.5" customHeight="1" thickBot="1">
      <c r="A51" s="1"/>
      <c r="B51" s="5"/>
      <c r="C51" s="5"/>
      <c r="D51" s="96" t="s">
        <v>39</v>
      </c>
      <c r="E51" s="8"/>
      <c r="F51" s="117">
        <f>+F$46/529153*100</f>
        <v>-0.2929396601738974</v>
      </c>
      <c r="G51" s="51"/>
      <c r="H51" s="16"/>
      <c r="I51" s="117">
        <v>0</v>
      </c>
      <c r="J51" s="44"/>
      <c r="K51" s="117">
        <f>+K46/529153*100</f>
        <v>-1.0743758421477327</v>
      </c>
      <c r="L51" s="44"/>
      <c r="M51" s="117">
        <v>0</v>
      </c>
      <c r="N51" s="1"/>
      <c r="P51" s="41" t="e">
        <f>+#REF!-O51</f>
        <v>#REF!</v>
      </c>
      <c r="Q51" s="52">
        <f>SUM(Q40:Q50)</f>
        <v>13800</v>
      </c>
      <c r="R51" s="32"/>
      <c r="S51" s="55">
        <f>+Q51+R51</f>
        <v>13800</v>
      </c>
      <c r="T51" s="3"/>
      <c r="U51" s="3"/>
      <c r="V51" s="3"/>
      <c r="W51" s="27"/>
      <c r="X51" s="27"/>
      <c r="Y51" s="3"/>
      <c r="Z51" s="3"/>
      <c r="AA51" s="3"/>
      <c r="AB51" s="37"/>
      <c r="AC51" s="37"/>
      <c r="AD51" s="23"/>
    </row>
    <row r="52" spans="1:30" ht="12" customHeight="1">
      <c r="A52" s="1"/>
      <c r="B52" s="5"/>
      <c r="C52" s="1"/>
      <c r="I52" s="44"/>
      <c r="J52" s="44"/>
      <c r="K52" s="44"/>
      <c r="L52" s="44"/>
      <c r="M52" s="44"/>
      <c r="N52" s="1"/>
      <c r="P52" s="41" t="e">
        <f>+#REF!-O52</f>
        <v>#REF!</v>
      </c>
      <c r="Q52" s="52"/>
      <c r="R52" s="32"/>
      <c r="S52" s="3"/>
      <c r="T52" s="3"/>
      <c r="U52" s="3"/>
      <c r="V52" s="3"/>
      <c r="W52" s="27"/>
      <c r="X52" s="27"/>
      <c r="Y52" s="3"/>
      <c r="Z52" s="3"/>
      <c r="AA52" s="3"/>
      <c r="AB52" s="23"/>
      <c r="AD52" s="23"/>
    </row>
    <row r="53" spans="1:30" ht="10.5" customHeight="1" thickBot="1">
      <c r="A53" s="1"/>
      <c r="B53" s="5"/>
      <c r="C53" s="5"/>
      <c r="D53" s="96" t="s">
        <v>40</v>
      </c>
      <c r="E53" s="8"/>
      <c r="F53" s="117">
        <f>+F$46/(529153+100000)*100</f>
        <v>-0.24637870279566074</v>
      </c>
      <c r="G53" s="117">
        <f aca="true" t="shared" si="2" ref="G53:M53">+G51</f>
        <v>0</v>
      </c>
      <c r="H53" s="118">
        <f t="shared" si="2"/>
        <v>0</v>
      </c>
      <c r="I53" s="117">
        <f t="shared" si="2"/>
        <v>0</v>
      </c>
      <c r="J53" s="118">
        <f t="shared" si="2"/>
        <v>0</v>
      </c>
      <c r="K53" s="117">
        <f>+K$46/(529153+100000)*100</f>
        <v>-0.9036104095506169</v>
      </c>
      <c r="L53" s="118">
        <f t="shared" si="2"/>
        <v>0</v>
      </c>
      <c r="M53" s="117">
        <f t="shared" si="2"/>
        <v>0</v>
      </c>
      <c r="N53" s="1"/>
      <c r="O53" s="2">
        <v>32678</v>
      </c>
      <c r="P53" s="41" t="e">
        <f>+#REF!-O53</f>
        <v>#REF!</v>
      </c>
      <c r="Q53" s="27"/>
      <c r="R53" s="3"/>
      <c r="S53" s="3"/>
      <c r="T53" s="3"/>
      <c r="U53" s="3"/>
      <c r="V53" s="3"/>
      <c r="W53" s="27"/>
      <c r="X53" s="27"/>
      <c r="Y53" s="3"/>
      <c r="Z53" s="3"/>
      <c r="AA53" s="3"/>
      <c r="AB53" s="23"/>
      <c r="AD53" s="23"/>
    </row>
    <row r="54" spans="1:30" ht="12" customHeight="1">
      <c r="A54" s="1"/>
      <c r="B54" s="5"/>
      <c r="C54" s="5"/>
      <c r="N54" s="4"/>
      <c r="O54" s="2">
        <v>-1433</v>
      </c>
      <c r="P54" s="41">
        <f>+M42-O54</f>
        <v>1433</v>
      </c>
      <c r="Q54" s="27"/>
      <c r="R54" s="3"/>
      <c r="S54" s="3"/>
      <c r="T54" s="3"/>
      <c r="U54" s="3"/>
      <c r="V54" s="3"/>
      <c r="W54" s="27"/>
      <c r="X54" s="27"/>
      <c r="Y54" s="3"/>
      <c r="Z54" s="3"/>
      <c r="AA54" s="3"/>
      <c r="AB54" s="23"/>
      <c r="AC54" s="23"/>
      <c r="AD54" s="23"/>
    </row>
    <row r="55" spans="1:32" ht="10.5" customHeight="1">
      <c r="A55" s="1"/>
      <c r="B55" s="5"/>
      <c r="C55" s="57"/>
      <c r="D55" s="8"/>
      <c r="E55" s="8"/>
      <c r="F55" s="53"/>
      <c r="G55" s="54"/>
      <c r="H55" s="16"/>
      <c r="I55" s="53"/>
      <c r="J55" s="16"/>
      <c r="K55" s="53"/>
      <c r="L55" s="16"/>
      <c r="M55" s="53"/>
      <c r="N55" s="1"/>
      <c r="P55" s="41">
        <f>+M49-O55</f>
        <v>0</v>
      </c>
      <c r="Q55" s="27"/>
      <c r="R55" s="3"/>
      <c r="S55" s="3"/>
      <c r="T55" s="3"/>
      <c r="U55" s="3"/>
      <c r="V55" s="3"/>
      <c r="W55" s="27"/>
      <c r="X55" s="27"/>
      <c r="Y55" s="3"/>
      <c r="Z55" s="3"/>
      <c r="AA55" s="3"/>
      <c r="AB55" s="23"/>
      <c r="AC55" s="23"/>
      <c r="AD55" s="23"/>
      <c r="AE55" s="23"/>
      <c r="AF55" s="24"/>
    </row>
    <row r="56" spans="1:30" ht="10.5" customHeight="1">
      <c r="A56" s="1"/>
      <c r="B56" s="5"/>
      <c r="C56" s="57"/>
      <c r="D56" s="8"/>
      <c r="E56" s="8"/>
      <c r="F56" s="44"/>
      <c r="G56" s="45"/>
      <c r="H56" s="16"/>
      <c r="I56" s="44"/>
      <c r="J56" s="16"/>
      <c r="K56" s="44"/>
      <c r="L56" s="16"/>
      <c r="M56" s="44"/>
      <c r="N56" s="43"/>
      <c r="P56" s="41">
        <f>+M50-O56</f>
        <v>0</v>
      </c>
      <c r="Q56" s="27"/>
      <c r="R56" s="3"/>
      <c r="S56" s="3"/>
      <c r="T56" s="3"/>
      <c r="U56" s="3"/>
      <c r="V56" s="3"/>
      <c r="W56" s="27"/>
      <c r="X56" s="27"/>
      <c r="Y56" s="3"/>
      <c r="Z56" s="3"/>
      <c r="AA56" s="3"/>
      <c r="AB56" s="23"/>
      <c r="AD56" s="23"/>
    </row>
    <row r="57" spans="1:27" ht="12" customHeight="1">
      <c r="A57" s="1"/>
      <c r="B57" s="5"/>
      <c r="C57" s="57"/>
      <c r="D57" s="8" t="s">
        <v>106</v>
      </c>
      <c r="E57" s="8"/>
      <c r="F57" s="46"/>
      <c r="G57" s="58"/>
      <c r="H57" s="16"/>
      <c r="I57" s="46"/>
      <c r="J57" s="16"/>
      <c r="K57" s="46"/>
      <c r="L57" s="16"/>
      <c r="M57" s="46"/>
      <c r="N57" s="59"/>
      <c r="O57" s="2">
        <v>31245</v>
      </c>
      <c r="P57" s="41">
        <f>+M51-O57</f>
        <v>-31245</v>
      </c>
      <c r="Q57" s="27"/>
      <c r="R57" s="3"/>
      <c r="S57" s="3"/>
      <c r="T57" s="3"/>
      <c r="U57" s="3"/>
      <c r="V57" s="3"/>
      <c r="W57" s="27"/>
      <c r="X57" s="27"/>
      <c r="Y57" s="3"/>
      <c r="Z57" s="3"/>
      <c r="AA57" s="3"/>
    </row>
    <row r="58" spans="1:27" ht="11.25" customHeight="1">
      <c r="A58" s="1"/>
      <c r="B58" s="5"/>
      <c r="C58" s="57"/>
      <c r="D58" s="8" t="s">
        <v>83</v>
      </c>
      <c r="E58" s="67"/>
      <c r="F58" s="68"/>
      <c r="G58" s="69"/>
      <c r="H58" s="16"/>
      <c r="I58" s="68"/>
      <c r="J58" s="16"/>
      <c r="K58" s="68"/>
      <c r="L58" s="16"/>
      <c r="M58" s="68"/>
      <c r="N58" s="1"/>
      <c r="P58" s="41"/>
      <c r="Q58" s="60"/>
      <c r="R58" s="61"/>
      <c r="S58" s="62"/>
      <c r="T58" s="63"/>
      <c r="U58" s="63"/>
      <c r="V58" s="27"/>
      <c r="W58" s="27"/>
      <c r="X58" s="27"/>
      <c r="Y58" s="3"/>
      <c r="Z58" s="3"/>
      <c r="AA58" s="3"/>
    </row>
    <row r="59" spans="1:27" ht="12" customHeight="1">
      <c r="A59" s="1"/>
      <c r="B59" s="5"/>
      <c r="C59" s="57"/>
      <c r="N59" s="1"/>
      <c r="P59" s="41"/>
      <c r="Q59" s="60"/>
      <c r="R59" s="61"/>
      <c r="S59" s="62"/>
      <c r="T59" s="63"/>
      <c r="U59" s="63"/>
      <c r="V59" s="27"/>
      <c r="W59" s="27"/>
      <c r="X59" s="27"/>
      <c r="Y59" s="3"/>
      <c r="Z59" s="3"/>
      <c r="AA59" s="3"/>
    </row>
    <row r="60" spans="1:27" ht="14.25" customHeight="1">
      <c r="A60" s="1"/>
      <c r="B60" s="5"/>
      <c r="C60" s="57"/>
      <c r="N60" s="1"/>
      <c r="P60" s="41"/>
      <c r="Q60" s="60"/>
      <c r="R60" s="61"/>
      <c r="S60" s="62"/>
      <c r="T60" s="63"/>
      <c r="U60" s="63"/>
      <c r="V60" s="27"/>
      <c r="W60" s="27"/>
      <c r="X60" s="27"/>
      <c r="Y60" s="3"/>
      <c r="Z60" s="3"/>
      <c r="AA60" s="3"/>
    </row>
    <row r="61" spans="1:27" ht="10.5" customHeight="1">
      <c r="A61" s="1"/>
      <c r="B61" s="5"/>
      <c r="C61" s="57"/>
      <c r="N61" s="1"/>
      <c r="P61" s="41">
        <f>+M55-O61</f>
        <v>0</v>
      </c>
      <c r="Q61" s="65"/>
      <c r="R61" s="61"/>
      <c r="S61" s="62"/>
      <c r="T61" s="63"/>
      <c r="U61" s="63"/>
      <c r="V61" s="27"/>
      <c r="W61" s="27"/>
      <c r="X61" s="27"/>
      <c r="Y61" s="3"/>
      <c r="Z61" s="3"/>
      <c r="AA61" s="3"/>
    </row>
    <row r="62" spans="1:27" ht="10.5" customHeight="1">
      <c r="A62" s="1"/>
      <c r="B62" s="5"/>
      <c r="C62" s="2"/>
      <c r="N62" s="1"/>
      <c r="P62" s="41">
        <f>+M56-O62</f>
        <v>0</v>
      </c>
      <c r="Q62" s="66"/>
      <c r="R62" s="3"/>
      <c r="S62" s="12"/>
      <c r="T62" s="27"/>
      <c r="U62" s="27"/>
      <c r="V62" s="27"/>
      <c r="W62" s="27"/>
      <c r="X62" s="27"/>
      <c r="Y62" s="3"/>
      <c r="Z62" s="3"/>
      <c r="AA62" s="3"/>
    </row>
    <row r="63" spans="1:27" ht="12" customHeight="1">
      <c r="A63" s="1"/>
      <c r="B63" s="5"/>
      <c r="N63" s="1"/>
      <c r="O63" s="2">
        <v>31245</v>
      </c>
      <c r="P63" s="41">
        <f>+M57-O63</f>
        <v>-31245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0.5" customHeight="1">
      <c r="A64" s="1"/>
      <c r="B64" s="5"/>
      <c r="N64" s="1"/>
      <c r="P64" s="41">
        <f>+M58-O64</f>
        <v>0</v>
      </c>
      <c r="Q64" s="70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25" customHeight="1">
      <c r="A65" s="1"/>
      <c r="B65" s="5"/>
      <c r="C65" s="5"/>
      <c r="D65" s="57"/>
      <c r="E65" s="8"/>
      <c r="F65" s="94"/>
      <c r="G65" s="69"/>
      <c r="H65" s="74"/>
      <c r="I65" s="94"/>
      <c r="J65" s="74"/>
      <c r="K65" s="94"/>
      <c r="L65" s="74"/>
      <c r="M65" s="94"/>
      <c r="N65" s="1"/>
      <c r="P65" s="41">
        <f aca="true" t="shared" si="3" ref="P65:P70">+M65-O65</f>
        <v>0</v>
      </c>
      <c r="Q65" s="71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0.5" customHeight="1">
      <c r="A66" s="1"/>
      <c r="B66" s="5"/>
      <c r="C66" s="5"/>
      <c r="D66" s="57"/>
      <c r="E66" s="8"/>
      <c r="F66" s="46"/>
      <c r="G66" s="58"/>
      <c r="H66" s="16"/>
      <c r="I66" s="46"/>
      <c r="J66" s="16"/>
      <c r="K66" s="46"/>
      <c r="L66" s="16"/>
      <c r="M66" s="46"/>
      <c r="N66" s="1"/>
      <c r="P66" s="41">
        <f t="shared" si="3"/>
        <v>0</v>
      </c>
      <c r="Q66" s="70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0.5" customHeight="1">
      <c r="A67" s="1"/>
      <c r="B67" s="5"/>
      <c r="C67" s="5"/>
      <c r="D67" s="8"/>
      <c r="E67" s="8"/>
      <c r="F67" s="68"/>
      <c r="G67" s="72"/>
      <c r="H67" s="16"/>
      <c r="I67" s="68"/>
      <c r="J67" s="16"/>
      <c r="K67" s="68"/>
      <c r="L67" s="16"/>
      <c r="M67" s="68"/>
      <c r="N67" s="1"/>
      <c r="P67" s="41">
        <f t="shared" si="3"/>
        <v>0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0.5" customHeight="1">
      <c r="A68" s="1"/>
      <c r="B68" s="5"/>
      <c r="C68" s="5"/>
      <c r="D68" s="5"/>
      <c r="E68" s="8"/>
      <c r="F68" s="46"/>
      <c r="G68" s="58">
        <v>0</v>
      </c>
      <c r="H68" s="74"/>
      <c r="I68" s="46"/>
      <c r="J68" s="74"/>
      <c r="K68" s="46"/>
      <c r="L68" s="74"/>
      <c r="M68" s="46"/>
      <c r="N68" s="43"/>
      <c r="P68" s="41">
        <f t="shared" si="3"/>
        <v>0</v>
      </c>
      <c r="Q68" s="70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0.5" customHeight="1">
      <c r="A69" s="1"/>
      <c r="B69" s="73"/>
      <c r="C69" s="57"/>
      <c r="D69" s="177"/>
      <c r="E69" s="177"/>
      <c r="F69" s="46"/>
      <c r="G69" s="58"/>
      <c r="H69" s="74"/>
      <c r="I69" s="46"/>
      <c r="J69" s="74"/>
      <c r="K69" s="46"/>
      <c r="L69" s="74"/>
      <c r="M69" s="46"/>
      <c r="N69" s="43"/>
      <c r="P69" s="41">
        <f t="shared" si="3"/>
        <v>0</v>
      </c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" customHeight="1">
      <c r="A70" s="1"/>
      <c r="B70" s="5"/>
      <c r="C70" s="75"/>
      <c r="D70" s="8"/>
      <c r="E70" s="73"/>
      <c r="F70" s="46"/>
      <c r="G70" s="58"/>
      <c r="H70" s="74"/>
      <c r="I70" s="46"/>
      <c r="J70" s="74"/>
      <c r="K70" s="56"/>
      <c r="L70" s="74"/>
      <c r="M70" s="46"/>
      <c r="N70" s="43"/>
      <c r="O70" s="2">
        <v>31245</v>
      </c>
      <c r="P70" s="41">
        <f t="shared" si="3"/>
        <v>-31245</v>
      </c>
      <c r="Q70" s="76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0.5" customHeight="1">
      <c r="A71" s="1"/>
      <c r="B71" s="5"/>
      <c r="D71" s="1"/>
      <c r="E71" s="8"/>
      <c r="F71" s="46"/>
      <c r="G71" s="58"/>
      <c r="H71" s="74"/>
      <c r="I71" s="74"/>
      <c r="J71" s="74"/>
      <c r="K71" s="46"/>
      <c r="L71" s="74"/>
      <c r="M71" s="46"/>
      <c r="N71" s="43"/>
      <c r="P71" s="3"/>
      <c r="Q71" s="76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</sheetData>
  <mergeCells count="8">
    <mergeCell ref="D69:E69"/>
    <mergeCell ref="AA14:AC14"/>
    <mergeCell ref="L2:N2"/>
    <mergeCell ref="B1:N1"/>
    <mergeCell ref="B2:K2"/>
    <mergeCell ref="D30:E30"/>
    <mergeCell ref="F19:I19"/>
    <mergeCell ref="K19:M19"/>
  </mergeCells>
  <printOptions horizontalCentered="1"/>
  <pageMargins left="0" right="0" top="1" bottom="0.75" header="0.5" footer="0.5"/>
  <pageSetup horizontalDpi="600" verticalDpi="600" orientation="portrait" paperSize="9" scale="90" r:id="rId2"/>
  <headerFooter alignWithMargins="0">
    <oddHeader>&amp;RAppendix</oddHeader>
    <oddFooter>&amp;L&amp;8&amp;F ^ &amp;A *
&amp;C1&amp;R&amp;D&amp;T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E21" sqref="E21"/>
    </sheetView>
  </sheetViews>
  <sheetFormatPr defaultColWidth="9.140625" defaultRowHeight="12.75"/>
  <cols>
    <col min="1" max="1" width="6.28125" style="0" customWidth="1"/>
    <col min="6" max="6" width="19.140625" style="0" customWidth="1"/>
    <col min="7" max="7" width="2.00390625" style="0" customWidth="1"/>
    <col min="8" max="8" width="18.421875" style="0" customWidth="1"/>
    <col min="9" max="9" width="6.57421875" style="0" customWidth="1"/>
  </cols>
  <sheetData>
    <row r="1" spans="1:13" ht="18">
      <c r="A1" s="180"/>
      <c r="B1" s="180"/>
      <c r="C1" s="180"/>
      <c r="D1" s="180"/>
      <c r="E1" s="180"/>
      <c r="F1" s="180"/>
      <c r="G1" s="180"/>
      <c r="H1" s="180"/>
      <c r="I1" s="145"/>
      <c r="J1" s="145"/>
      <c r="K1" s="145"/>
      <c r="L1" s="145"/>
      <c r="M1" s="145"/>
    </row>
    <row r="2" spans="1:13" ht="12.75">
      <c r="A2" s="181"/>
      <c r="B2" s="181"/>
      <c r="C2" s="181"/>
      <c r="D2" s="181"/>
      <c r="E2" s="181"/>
      <c r="F2" s="181"/>
      <c r="G2" s="181"/>
      <c r="H2" s="147"/>
      <c r="I2" s="146"/>
      <c r="J2" s="146"/>
      <c r="L2" s="147"/>
      <c r="M2" s="147"/>
    </row>
    <row r="10" spans="1:8" ht="12.75">
      <c r="A10" s="137" t="s">
        <v>93</v>
      </c>
      <c r="B10" s="2"/>
      <c r="C10" s="83"/>
      <c r="D10" s="84"/>
      <c r="E10" s="84"/>
      <c r="F10" s="16"/>
      <c r="G10" s="16"/>
      <c r="H10" s="74"/>
    </row>
    <row r="11" spans="1:8" ht="12.75">
      <c r="A11" s="137" t="s">
        <v>107</v>
      </c>
      <c r="B11" s="2"/>
      <c r="C11" s="83"/>
      <c r="D11" s="84"/>
      <c r="E11" s="84"/>
      <c r="F11" s="16"/>
      <c r="G11" s="16"/>
      <c r="H11" s="74"/>
    </row>
    <row r="12" spans="1:8" ht="12.75">
      <c r="A12" s="137" t="s">
        <v>116</v>
      </c>
      <c r="B12" s="2"/>
      <c r="C12" s="83"/>
      <c r="D12" s="84"/>
      <c r="E12" s="84"/>
      <c r="F12" s="16"/>
      <c r="G12" s="16"/>
      <c r="H12" s="74"/>
    </row>
    <row r="13" spans="1:8" ht="12.75">
      <c r="A13" s="82"/>
      <c r="B13" s="81"/>
      <c r="C13" s="83"/>
      <c r="D13" s="84"/>
      <c r="E13" s="84"/>
      <c r="F13" s="16"/>
      <c r="G13" s="16"/>
      <c r="H13" s="20"/>
    </row>
    <row r="14" spans="1:8" ht="12.75">
      <c r="A14" s="85"/>
      <c r="B14" s="85"/>
      <c r="C14" s="4"/>
      <c r="D14" s="33"/>
      <c r="E14" s="33"/>
      <c r="F14" s="138" t="s">
        <v>114</v>
      </c>
      <c r="G14" s="33"/>
      <c r="H14" s="138" t="s">
        <v>71</v>
      </c>
    </row>
    <row r="15" spans="1:8" ht="12.75">
      <c r="A15" s="85"/>
      <c r="B15" s="85"/>
      <c r="C15" s="4"/>
      <c r="D15" s="33"/>
      <c r="E15" s="33"/>
      <c r="F15" s="139" t="s">
        <v>115</v>
      </c>
      <c r="G15" s="33"/>
      <c r="H15" s="139" t="s">
        <v>72</v>
      </c>
    </row>
    <row r="16" spans="1:8" ht="12.75">
      <c r="A16" s="86"/>
      <c r="B16" s="86"/>
      <c r="C16" s="4"/>
      <c r="D16" s="33"/>
      <c r="E16" s="33"/>
      <c r="F16" s="138" t="s">
        <v>108</v>
      </c>
      <c r="G16" s="33"/>
      <c r="H16" s="138" t="s">
        <v>73</v>
      </c>
    </row>
    <row r="17" spans="1:8" ht="12.75">
      <c r="A17" s="86"/>
      <c r="B17" s="86"/>
      <c r="C17" s="4"/>
      <c r="D17" s="33"/>
      <c r="E17" s="33"/>
      <c r="F17" s="134" t="s">
        <v>0</v>
      </c>
      <c r="G17" s="56"/>
      <c r="H17" s="134" t="s">
        <v>0</v>
      </c>
    </row>
    <row r="18" spans="1:8" ht="12.75">
      <c r="A18" s="86"/>
      <c r="B18" s="86"/>
      <c r="C18" s="4"/>
      <c r="D18" s="33"/>
      <c r="E18" s="33"/>
      <c r="F18" s="87"/>
      <c r="G18" s="33"/>
      <c r="H18" s="88"/>
    </row>
    <row r="19" spans="1:9" ht="12.75">
      <c r="A19" s="160" t="s">
        <v>42</v>
      </c>
      <c r="B19" s="161"/>
      <c r="C19" s="8"/>
      <c r="D19" s="16"/>
      <c r="E19" s="16"/>
      <c r="F19" s="162">
        <v>2023406.512</v>
      </c>
      <c r="G19" s="16"/>
      <c r="H19" s="162">
        <v>0</v>
      </c>
      <c r="I19" s="163"/>
    </row>
    <row r="20" spans="1:9" ht="8.25" customHeight="1">
      <c r="A20" s="80"/>
      <c r="B20" s="2"/>
      <c r="C20" s="11"/>
      <c r="D20" s="20"/>
      <c r="E20" s="20"/>
      <c r="F20" s="20"/>
      <c r="G20" s="20"/>
      <c r="H20" s="20"/>
      <c r="I20" s="163"/>
    </row>
    <row r="21" spans="1:9" ht="12.75">
      <c r="A21" s="160" t="s">
        <v>55</v>
      </c>
      <c r="B21" s="161"/>
      <c r="C21" s="8"/>
      <c r="D21" s="16"/>
      <c r="E21" s="16"/>
      <c r="F21" s="164">
        <v>44181.015</v>
      </c>
      <c r="G21" s="16"/>
      <c r="H21" s="162">
        <v>0</v>
      </c>
      <c r="I21" s="163"/>
    </row>
    <row r="22" spans="1:9" ht="7.5" customHeight="1">
      <c r="A22" s="80"/>
      <c r="B22" s="2"/>
      <c r="C22" s="11"/>
      <c r="D22" s="20"/>
      <c r="E22" s="20"/>
      <c r="F22" s="20"/>
      <c r="G22" s="20"/>
      <c r="H22" s="20"/>
      <c r="I22" s="163"/>
    </row>
    <row r="23" spans="1:9" ht="12.75">
      <c r="A23" s="96" t="s">
        <v>94</v>
      </c>
      <c r="B23" s="2"/>
      <c r="C23" s="11"/>
      <c r="D23" s="20"/>
      <c r="E23" s="20"/>
      <c r="F23" s="164">
        <v>115428.061</v>
      </c>
      <c r="G23" s="127"/>
      <c r="H23" s="128">
        <v>0</v>
      </c>
      <c r="I23" s="163"/>
    </row>
    <row r="24" spans="1:9" ht="7.5" customHeight="1">
      <c r="A24" s="80"/>
      <c r="B24" s="2"/>
      <c r="C24" s="11"/>
      <c r="D24" s="20"/>
      <c r="E24" s="20"/>
      <c r="F24" s="20"/>
      <c r="G24" s="20"/>
      <c r="H24" s="20"/>
      <c r="I24" s="163"/>
    </row>
    <row r="25" spans="1:9" ht="12.75">
      <c r="A25" s="64" t="s">
        <v>32</v>
      </c>
      <c r="B25" s="42"/>
      <c r="C25" s="64"/>
      <c r="D25" s="44"/>
      <c r="E25" s="44"/>
      <c r="F25" s="44">
        <f>2404.316+485.5</f>
        <v>2889.816</v>
      </c>
      <c r="G25" s="20"/>
      <c r="H25" s="20">
        <v>0</v>
      </c>
      <c r="I25" s="163"/>
    </row>
    <row r="26" spans="1:9" ht="12.75">
      <c r="A26" s="80"/>
      <c r="B26" s="2"/>
      <c r="C26" s="11"/>
      <c r="D26" s="20"/>
      <c r="E26" s="20"/>
      <c r="F26" s="165"/>
      <c r="G26" s="165"/>
      <c r="H26" s="165"/>
      <c r="I26" s="163"/>
    </row>
    <row r="27" spans="1:9" ht="12.75">
      <c r="A27" s="160" t="s">
        <v>2</v>
      </c>
      <c r="B27" s="161"/>
      <c r="C27" s="8"/>
      <c r="D27" s="16"/>
      <c r="E27" s="16"/>
      <c r="F27" s="162"/>
      <c r="G27" s="16"/>
      <c r="H27" s="162"/>
      <c r="I27" s="163"/>
    </row>
    <row r="28" spans="1:9" ht="12.75">
      <c r="A28" s="168" t="s">
        <v>18</v>
      </c>
      <c r="B28" s="161"/>
      <c r="C28" s="8"/>
      <c r="D28" s="16"/>
      <c r="E28" s="16"/>
      <c r="F28" s="162">
        <v>25221.317</v>
      </c>
      <c r="G28" s="16"/>
      <c r="H28" s="162">
        <v>0</v>
      </c>
      <c r="I28" s="163"/>
    </row>
    <row r="29" spans="1:9" ht="12.75">
      <c r="A29" s="160" t="s">
        <v>33</v>
      </c>
      <c r="B29" s="161"/>
      <c r="C29" s="8"/>
      <c r="D29" s="16"/>
      <c r="E29" s="16"/>
      <c r="F29" s="162">
        <f>116530.145-F30-F28</f>
        <v>83373.87000000001</v>
      </c>
      <c r="G29" s="16"/>
      <c r="H29" s="162">
        <v>0</v>
      </c>
      <c r="I29" s="163"/>
    </row>
    <row r="30" spans="1:9" ht="12.75">
      <c r="A30" s="160" t="s">
        <v>35</v>
      </c>
      <c r="B30" s="161"/>
      <c r="C30" s="8"/>
      <c r="D30" s="16"/>
      <c r="E30" s="16"/>
      <c r="F30" s="162">
        <f>6982.61+1.8+222.74+727.808</f>
        <v>7934.958</v>
      </c>
      <c r="G30" s="16"/>
      <c r="H30" s="162">
        <v>0</v>
      </c>
      <c r="I30" s="163"/>
    </row>
    <row r="31" spans="1:9" ht="6.75" customHeight="1">
      <c r="A31" s="160"/>
      <c r="B31" s="161"/>
      <c r="C31" s="8"/>
      <c r="D31" s="16"/>
      <c r="E31" s="16"/>
      <c r="F31" s="162"/>
      <c r="G31" s="16"/>
      <c r="H31" s="162"/>
      <c r="I31" s="163"/>
    </row>
    <row r="32" spans="1:8" ht="12.75">
      <c r="A32" s="160"/>
      <c r="B32" s="161"/>
      <c r="C32" s="8"/>
      <c r="D32" s="16"/>
      <c r="E32" s="16"/>
      <c r="F32" s="169">
        <f>SUM(F28:F30)</f>
        <v>116530.145</v>
      </c>
      <c r="G32" s="16"/>
      <c r="H32" s="169">
        <f>SUM(H28:H30)</f>
        <v>0</v>
      </c>
    </row>
    <row r="33" spans="1:8" ht="12.75">
      <c r="A33" s="160"/>
      <c r="B33" s="161"/>
      <c r="C33" s="8"/>
      <c r="D33" s="16"/>
      <c r="E33" s="16"/>
      <c r="F33" s="20"/>
      <c r="G33" s="20"/>
      <c r="H33" s="20"/>
    </row>
    <row r="34" spans="1:8" ht="12.75">
      <c r="A34" s="160" t="s">
        <v>3</v>
      </c>
      <c r="B34" s="161"/>
      <c r="C34" s="8"/>
      <c r="D34" s="16"/>
      <c r="E34" s="16"/>
      <c r="F34" s="162"/>
      <c r="G34" s="16"/>
      <c r="H34" s="162"/>
    </row>
    <row r="35" spans="1:8" ht="7.5" customHeight="1">
      <c r="A35" s="80"/>
      <c r="B35" s="2"/>
      <c r="C35" s="11"/>
      <c r="D35" s="20"/>
      <c r="E35" s="20"/>
      <c r="F35" s="20"/>
      <c r="G35" s="20"/>
      <c r="H35" s="20"/>
    </row>
    <row r="36" spans="1:8" ht="12.75">
      <c r="A36" s="160" t="s">
        <v>56</v>
      </c>
      <c r="B36" s="161"/>
      <c r="C36" s="8"/>
      <c r="D36" s="16"/>
      <c r="E36" s="16"/>
      <c r="F36" s="162">
        <f>487723.342-F37</f>
        <v>408226.342</v>
      </c>
      <c r="G36" s="16"/>
      <c r="H36" s="162">
        <v>0</v>
      </c>
    </row>
    <row r="37" spans="1:8" ht="12.75">
      <c r="A37" s="168" t="s">
        <v>57</v>
      </c>
      <c r="B37" s="161"/>
      <c r="C37" s="8"/>
      <c r="D37" s="16"/>
      <c r="E37" s="16"/>
      <c r="F37" s="162">
        <v>79497</v>
      </c>
      <c r="G37" s="16"/>
      <c r="H37" s="162">
        <v>0</v>
      </c>
    </row>
    <row r="38" spans="1:8" ht="6" customHeight="1">
      <c r="A38" s="96"/>
      <c r="B38" s="161"/>
      <c r="C38" s="8"/>
      <c r="D38" s="162"/>
      <c r="E38" s="162"/>
      <c r="F38" s="162"/>
      <c r="G38" s="16"/>
      <c r="H38" s="162"/>
    </row>
    <row r="39" spans="1:8" ht="12.75">
      <c r="A39" s="5"/>
      <c r="B39" s="1"/>
      <c r="C39" s="8"/>
      <c r="D39" s="16"/>
      <c r="E39" s="16"/>
      <c r="F39" s="114">
        <f>SUM(F36:F38)</f>
        <v>487723.342</v>
      </c>
      <c r="G39" s="16"/>
      <c r="H39" s="114">
        <f>SUM(H36:H38)</f>
        <v>0</v>
      </c>
    </row>
    <row r="40" spans="1:8" ht="12.75">
      <c r="A40" s="160" t="s">
        <v>61</v>
      </c>
      <c r="B40" s="90"/>
      <c r="C40" s="8"/>
      <c r="D40" s="16"/>
      <c r="E40" s="16"/>
      <c r="F40" s="170">
        <f>+F32-F39</f>
        <v>-371193.197</v>
      </c>
      <c r="G40" s="16"/>
      <c r="H40" s="170">
        <f>+H32-H39</f>
        <v>0</v>
      </c>
    </row>
    <row r="41" spans="1:8" ht="10.5" customHeight="1">
      <c r="A41" s="89"/>
      <c r="B41" s="8"/>
      <c r="C41" s="171"/>
      <c r="D41" s="10"/>
      <c r="E41" s="10"/>
      <c r="F41" s="173"/>
      <c r="G41" s="10"/>
      <c r="H41" s="173"/>
    </row>
    <row r="42" spans="1:8" ht="13.5" thickBot="1">
      <c r="A42" s="160"/>
      <c r="B42" s="161"/>
      <c r="C42" s="8"/>
      <c r="D42" s="16"/>
      <c r="E42" s="16"/>
      <c r="F42" s="172">
        <f>+F19+F21+F23+F40+F25</f>
        <v>1814712.2070000002</v>
      </c>
      <c r="G42" s="16"/>
      <c r="H42" s="172">
        <f>+H19+H21+H23+H40</f>
        <v>0</v>
      </c>
    </row>
    <row r="43" spans="1:8" ht="13.5" thickTop="1">
      <c r="A43" s="80"/>
      <c r="B43" s="2"/>
      <c r="C43" s="11"/>
      <c r="D43" s="20"/>
      <c r="E43" s="20"/>
      <c r="F43" s="20"/>
      <c r="G43" s="20"/>
      <c r="H43" s="20"/>
    </row>
    <row r="44" spans="1:8" ht="12.75">
      <c r="A44" s="160" t="s">
        <v>58</v>
      </c>
      <c r="B44" s="160"/>
      <c r="C44" s="8"/>
      <c r="D44" s="16"/>
      <c r="E44" s="16"/>
      <c r="F44" s="162">
        <v>529153.415</v>
      </c>
      <c r="G44" s="16"/>
      <c r="H44" s="162">
        <v>0</v>
      </c>
    </row>
    <row r="45" spans="1:8" ht="12.75">
      <c r="A45" s="160" t="s">
        <v>5</v>
      </c>
      <c r="B45" s="160"/>
      <c r="C45" s="8"/>
      <c r="D45" s="16"/>
      <c r="E45" s="16"/>
      <c r="F45" s="166">
        <f>316154.718+2954.352+215137.821+134563.539</f>
        <v>668810.43</v>
      </c>
      <c r="G45" s="74"/>
      <c r="H45" s="166">
        <v>0</v>
      </c>
    </row>
    <row r="46" spans="1:8" ht="12.75">
      <c r="A46" s="160"/>
      <c r="B46" s="160"/>
      <c r="C46" s="8"/>
      <c r="D46" s="16"/>
      <c r="E46" s="16"/>
      <c r="F46" s="162">
        <f>SUM(F44:F45)</f>
        <v>1197963.8450000002</v>
      </c>
      <c r="G46" s="74"/>
      <c r="H46" s="162">
        <f>SUM(H44:H45)</f>
        <v>0</v>
      </c>
    </row>
    <row r="47" spans="1:8" ht="12.75">
      <c r="A47" s="160" t="s">
        <v>59</v>
      </c>
      <c r="B47" s="160"/>
      <c r="C47" s="8"/>
      <c r="D47" s="16"/>
      <c r="E47" s="16"/>
      <c r="F47" s="166">
        <v>45422.842</v>
      </c>
      <c r="G47" s="16"/>
      <c r="H47" s="166">
        <v>0</v>
      </c>
    </row>
    <row r="48" spans="1:8" ht="12.75">
      <c r="A48" s="160" t="s">
        <v>84</v>
      </c>
      <c r="B48" s="160"/>
      <c r="C48" s="8"/>
      <c r="D48" s="16"/>
      <c r="E48" s="16"/>
      <c r="F48" s="162">
        <f>SUM(F46:F47)</f>
        <v>1243386.6870000002</v>
      </c>
      <c r="G48" s="16"/>
      <c r="H48" s="162">
        <f>SUM(H46:H47)</f>
        <v>0</v>
      </c>
    </row>
    <row r="49" spans="1:8" ht="12.75">
      <c r="A49" s="2"/>
      <c r="B49" s="2"/>
      <c r="C49" s="2"/>
      <c r="D49" s="2"/>
      <c r="E49" s="2"/>
      <c r="F49" s="2"/>
      <c r="G49" s="16"/>
      <c r="H49" s="162"/>
    </row>
    <row r="50" spans="1:8" ht="12.75">
      <c r="A50" s="160" t="s">
        <v>60</v>
      </c>
      <c r="B50" s="160"/>
      <c r="C50" s="8"/>
      <c r="D50" s="16"/>
      <c r="E50" s="16"/>
      <c r="F50" s="162"/>
      <c r="G50" s="16"/>
      <c r="H50" s="162"/>
    </row>
    <row r="51" spans="1:8" ht="12.75">
      <c r="A51" s="160" t="s">
        <v>19</v>
      </c>
      <c r="B51" s="163"/>
      <c r="C51" s="8"/>
      <c r="D51" s="16"/>
      <c r="E51" s="16"/>
      <c r="F51" s="162">
        <v>324589.25</v>
      </c>
      <c r="G51" s="16"/>
      <c r="H51" s="162">
        <v>0</v>
      </c>
    </row>
    <row r="52" spans="1:8" ht="12.75">
      <c r="A52" s="160" t="s">
        <v>20</v>
      </c>
      <c r="B52" s="163"/>
      <c r="C52" s="8"/>
      <c r="D52" s="16"/>
      <c r="E52" s="16"/>
      <c r="F52" s="162">
        <f>253207.026-43993.646+2194.471+35328.418</f>
        <v>246736.269</v>
      </c>
      <c r="G52" s="16"/>
      <c r="H52" s="167">
        <v>0</v>
      </c>
    </row>
    <row r="53" spans="1:8" ht="13.5" thickBot="1">
      <c r="A53" s="160"/>
      <c r="B53" s="1"/>
      <c r="C53" s="8"/>
      <c r="D53" s="16"/>
      <c r="E53" s="16"/>
      <c r="F53" s="172">
        <f>+F48+F51+F52</f>
        <v>1814712.2060000002</v>
      </c>
      <c r="G53" s="16"/>
      <c r="H53" s="172">
        <f>+H48+H51+H52</f>
        <v>0</v>
      </c>
    </row>
    <row r="54" spans="1:8" ht="13.5" thickTop="1">
      <c r="A54" s="1"/>
      <c r="B54" s="1"/>
      <c r="C54" s="1"/>
      <c r="D54" s="1"/>
      <c r="E54" s="1"/>
      <c r="F54" s="77"/>
      <c r="G54" s="1"/>
      <c r="H54" s="77"/>
    </row>
    <row r="55" spans="1:8" ht="13.5" thickBot="1">
      <c r="A55" s="42" t="s">
        <v>74</v>
      </c>
      <c r="B55" s="42"/>
      <c r="C55" s="42"/>
      <c r="D55" s="42"/>
      <c r="E55" s="42"/>
      <c r="F55" s="174">
        <f>+(F46)/F44</f>
        <v>2.263925377860408</v>
      </c>
      <c r="G55" s="79"/>
      <c r="H55" s="175">
        <v>0</v>
      </c>
    </row>
    <row r="56" spans="1:8" ht="13.5" thickTop="1">
      <c r="A56" s="122"/>
      <c r="B56" s="122"/>
      <c r="C56" s="122"/>
      <c r="D56" s="122"/>
      <c r="E56" s="122"/>
      <c r="F56" s="140"/>
      <c r="G56" s="1"/>
      <c r="H56" s="77"/>
    </row>
    <row r="57" spans="1:8" ht="12.75">
      <c r="A57" s="8" t="s">
        <v>106</v>
      </c>
      <c r="B57" s="91"/>
      <c r="C57" s="8"/>
      <c r="D57" s="16"/>
      <c r="E57" s="16"/>
      <c r="F57" s="92"/>
      <c r="G57" s="16"/>
      <c r="H57" s="92"/>
    </row>
    <row r="58" spans="1:8" ht="12.75">
      <c r="A58" s="8" t="s">
        <v>83</v>
      </c>
      <c r="B58" s="91"/>
      <c r="C58" s="8"/>
      <c r="D58" s="16"/>
      <c r="E58" s="16"/>
      <c r="F58" s="92"/>
      <c r="G58" s="16"/>
      <c r="H58" s="92"/>
    </row>
    <row r="59" spans="1:8" ht="12.75">
      <c r="A59" s="89"/>
      <c r="B59" s="90"/>
      <c r="C59" s="8"/>
      <c r="D59" s="16"/>
      <c r="E59" s="16"/>
      <c r="F59" s="100"/>
      <c r="G59" s="74"/>
      <c r="H59" s="100"/>
    </row>
  </sheetData>
  <mergeCells count="2">
    <mergeCell ref="A1:H1"/>
    <mergeCell ref="A2:G2"/>
  </mergeCells>
  <printOptions/>
  <pageMargins left="0.75" right="0.25" top="1" bottom="1" header="0.5" footer="0.5"/>
  <pageSetup horizontalDpi="600" verticalDpi="600" orientation="portrait" paperSize="9" r:id="rId2"/>
  <headerFooter alignWithMargins="0">
    <oddFooter>&amp;L&amp;8&amp;F&amp;A&amp;C&amp;8 2&amp;R&amp;D&amp;T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1">
      <selection activeCell="H48" sqref="H48"/>
    </sheetView>
  </sheetViews>
  <sheetFormatPr defaultColWidth="9.140625" defaultRowHeight="12.75"/>
  <cols>
    <col min="1" max="1" width="3.7109375" style="0" customWidth="1"/>
    <col min="2" max="2" width="3.140625" style="0" customWidth="1"/>
    <col min="3" max="3" width="6.8515625" style="0" customWidth="1"/>
    <col min="4" max="4" width="14.28125" style="0" customWidth="1"/>
    <col min="5" max="5" width="14.8515625" style="0" customWidth="1"/>
    <col min="6" max="6" width="4.140625" style="0" customWidth="1"/>
    <col min="7" max="7" width="3.28125" style="0" customWidth="1"/>
    <col min="8" max="8" width="15.28125" style="0" customWidth="1"/>
    <col min="9" max="9" width="5.28125" style="0" customWidth="1"/>
    <col min="10" max="10" width="19.7109375" style="0" customWidth="1"/>
  </cols>
  <sheetData>
    <row r="1" spans="1:13" ht="18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45"/>
      <c r="L1" s="145"/>
      <c r="M1" s="145"/>
    </row>
    <row r="2" spans="1:11" ht="12.75">
      <c r="A2" s="181"/>
      <c r="B2" s="181"/>
      <c r="C2" s="181"/>
      <c r="D2" s="181"/>
      <c r="E2" s="181"/>
      <c r="F2" s="181"/>
      <c r="G2" s="181"/>
      <c r="H2" s="181"/>
      <c r="I2" s="147"/>
      <c r="J2" s="147"/>
      <c r="K2" s="147"/>
    </row>
    <row r="10" spans="2:15" ht="12.75">
      <c r="B10" s="137" t="s">
        <v>95</v>
      </c>
      <c r="C10" s="2"/>
      <c r="D10" s="2"/>
      <c r="E10" s="2"/>
      <c r="F10" s="2"/>
      <c r="G10" s="2"/>
      <c r="H10" s="93"/>
      <c r="I10" s="2"/>
      <c r="J10" s="93"/>
      <c r="K10" s="2"/>
      <c r="L10" s="2"/>
      <c r="M10" s="3"/>
      <c r="N10" s="3"/>
      <c r="O10" s="3"/>
    </row>
    <row r="11" spans="2:15" ht="12.75">
      <c r="B11" s="137" t="str">
        <f>+'IS'!D16</f>
        <v>For the quarter ended 30 June 2006</v>
      </c>
      <c r="C11" s="2"/>
      <c r="D11" s="83"/>
      <c r="E11" s="1"/>
      <c r="F11" s="1"/>
      <c r="G11" s="1"/>
      <c r="H11" s="77"/>
      <c r="I11" s="1"/>
      <c r="J11" s="1"/>
      <c r="K11" s="2"/>
      <c r="L11" s="2"/>
      <c r="M11" s="3"/>
      <c r="N11" s="3"/>
      <c r="O11" s="3"/>
    </row>
    <row r="12" spans="2:15" ht="12.75">
      <c r="B12" s="137" t="s">
        <v>116</v>
      </c>
      <c r="C12" s="2"/>
      <c r="D12" s="83"/>
      <c r="E12" s="1"/>
      <c r="F12" s="1"/>
      <c r="G12" s="1"/>
      <c r="H12" s="77"/>
      <c r="I12" s="1"/>
      <c r="J12" s="1"/>
      <c r="K12" s="2"/>
      <c r="L12" s="2"/>
      <c r="M12" s="3"/>
      <c r="N12" s="3"/>
      <c r="O12" s="3"/>
    </row>
    <row r="13" spans="2:15" ht="12.75">
      <c r="B13" s="82"/>
      <c r="C13" s="2"/>
      <c r="D13" s="83"/>
      <c r="E13" s="1"/>
      <c r="F13" s="1"/>
      <c r="G13" s="1"/>
      <c r="H13" s="77"/>
      <c r="I13" s="1"/>
      <c r="J13" s="1"/>
      <c r="K13" s="2"/>
      <c r="L13" s="2"/>
      <c r="M13" s="3"/>
      <c r="N13" s="3"/>
      <c r="O13" s="3"/>
    </row>
    <row r="14" spans="2:15" ht="12.75">
      <c r="B14" s="12"/>
      <c r="C14" s="101"/>
      <c r="D14" s="101"/>
      <c r="E14" s="103"/>
      <c r="F14" s="102"/>
      <c r="G14" s="102"/>
      <c r="H14" s="106" t="s">
        <v>64</v>
      </c>
      <c r="I14" s="111"/>
      <c r="J14" s="111">
        <v>2005</v>
      </c>
      <c r="K14" s="2"/>
      <c r="L14" s="2"/>
      <c r="M14" s="3"/>
      <c r="N14" s="3"/>
      <c r="O14" s="3"/>
    </row>
    <row r="15" spans="2:15" ht="12.75">
      <c r="B15" s="3"/>
      <c r="C15" s="3"/>
      <c r="D15" s="12"/>
      <c r="E15" s="3"/>
      <c r="F15" s="3"/>
      <c r="G15" s="104"/>
      <c r="H15" s="99" t="s">
        <v>65</v>
      </c>
      <c r="I15" s="42"/>
      <c r="J15" s="99" t="s">
        <v>67</v>
      </c>
      <c r="K15" s="2"/>
      <c r="L15" s="2"/>
      <c r="M15" s="2"/>
      <c r="N15" s="2"/>
      <c r="O15" s="2"/>
    </row>
    <row r="16" spans="2:15" ht="12.75">
      <c r="B16" s="66"/>
      <c r="C16" s="3"/>
      <c r="D16" s="12"/>
      <c r="E16" s="27"/>
      <c r="F16" s="27"/>
      <c r="G16" s="27"/>
      <c r="H16" s="99" t="s">
        <v>112</v>
      </c>
      <c r="I16" s="44"/>
      <c r="J16" s="99" t="s">
        <v>113</v>
      </c>
      <c r="K16" s="2"/>
      <c r="L16" s="2"/>
      <c r="M16" s="2"/>
      <c r="N16" s="2"/>
      <c r="O16" s="2"/>
    </row>
    <row r="17" spans="2:15" ht="12.75">
      <c r="B17" s="66"/>
      <c r="C17" s="3"/>
      <c r="D17" s="12"/>
      <c r="E17" s="27"/>
      <c r="F17" s="27"/>
      <c r="G17" s="27"/>
      <c r="H17" s="106" t="str">
        <f>+'IS'!F22</f>
        <v>30 Jun 2006</v>
      </c>
      <c r="I17" s="20"/>
      <c r="J17" s="99" t="s">
        <v>105</v>
      </c>
      <c r="K17" s="2"/>
      <c r="L17" s="2"/>
      <c r="M17" s="2"/>
      <c r="N17" s="2"/>
      <c r="O17" s="2"/>
    </row>
    <row r="18" spans="2:15" ht="12.75">
      <c r="B18" s="66"/>
      <c r="C18" s="3"/>
      <c r="D18" s="12"/>
      <c r="E18" s="27"/>
      <c r="F18" s="27"/>
      <c r="G18" s="27"/>
      <c r="H18" s="99" t="s">
        <v>0</v>
      </c>
      <c r="I18" s="56"/>
      <c r="J18" s="99" t="s">
        <v>0</v>
      </c>
      <c r="K18" s="2"/>
      <c r="L18" s="2"/>
      <c r="M18" s="2"/>
      <c r="N18" s="2"/>
      <c r="O18" s="2"/>
    </row>
    <row r="19" spans="2:15" ht="12.75">
      <c r="B19" s="66"/>
      <c r="C19" s="3"/>
      <c r="D19" s="12"/>
      <c r="E19" s="27"/>
      <c r="F19" s="27"/>
      <c r="G19" s="27"/>
      <c r="H19" s="27"/>
      <c r="I19" s="20"/>
      <c r="J19" s="20"/>
      <c r="K19" s="2"/>
      <c r="L19" s="2"/>
      <c r="M19" s="2"/>
      <c r="N19" s="2"/>
      <c r="O19" s="2"/>
    </row>
    <row r="20" spans="2:15" ht="12.75">
      <c r="B20" s="107" t="s">
        <v>63</v>
      </c>
      <c r="C20" s="3"/>
      <c r="D20" s="12"/>
      <c r="E20" s="27"/>
      <c r="F20" s="27"/>
      <c r="G20" s="27"/>
      <c r="H20" s="46">
        <v>-10169.77</v>
      </c>
      <c r="I20" s="44"/>
      <c r="J20" s="53">
        <v>0</v>
      </c>
      <c r="K20" s="2"/>
      <c r="L20" s="2"/>
      <c r="M20" s="2"/>
      <c r="N20" s="2"/>
      <c r="O20" s="2"/>
    </row>
    <row r="21" spans="2:15" ht="12.75">
      <c r="B21" s="80"/>
      <c r="C21" s="3"/>
      <c r="D21" s="12"/>
      <c r="E21" s="27"/>
      <c r="F21" s="27"/>
      <c r="G21" s="27"/>
      <c r="H21" s="46"/>
      <c r="I21" s="44"/>
      <c r="J21" s="44"/>
      <c r="K21" s="2"/>
      <c r="L21" s="2"/>
      <c r="M21" s="2"/>
      <c r="N21" s="2"/>
      <c r="O21" s="2"/>
    </row>
    <row r="22" spans="2:15" ht="12.75">
      <c r="B22" s="107" t="s">
        <v>62</v>
      </c>
      <c r="C22" s="3"/>
      <c r="D22" s="12"/>
      <c r="E22" s="27"/>
      <c r="F22" s="27"/>
      <c r="G22" s="27"/>
      <c r="H22" s="46"/>
      <c r="I22" s="44"/>
      <c r="J22" s="44"/>
      <c r="K22" s="2"/>
      <c r="L22" s="2"/>
      <c r="M22" s="2"/>
      <c r="N22" s="2"/>
      <c r="O22" s="2"/>
    </row>
    <row r="23" spans="2:15" ht="12.75">
      <c r="B23" s="107" t="s">
        <v>44</v>
      </c>
      <c r="C23" s="3"/>
      <c r="D23" s="12"/>
      <c r="E23" s="27"/>
      <c r="F23" s="27"/>
      <c r="G23" s="27"/>
      <c r="H23" s="46">
        <f>23311+121</f>
        <v>23432</v>
      </c>
      <c r="I23" s="44"/>
      <c r="J23" s="53">
        <v>0</v>
      </c>
      <c r="K23" s="2"/>
      <c r="L23" s="2"/>
      <c r="M23" s="2"/>
      <c r="N23" s="2"/>
      <c r="O23" s="2"/>
    </row>
    <row r="24" spans="2:15" ht="12.75">
      <c r="B24" s="107" t="s">
        <v>22</v>
      </c>
      <c r="C24" s="3"/>
      <c r="D24" s="12"/>
      <c r="E24" s="27"/>
      <c r="F24" s="27"/>
      <c r="G24" s="27"/>
      <c r="H24" s="46">
        <f>12089-639-915-171-5984-243</f>
        <v>4137</v>
      </c>
      <c r="I24" s="44"/>
      <c r="J24" s="44">
        <v>0</v>
      </c>
      <c r="K24" s="2"/>
      <c r="L24" s="2"/>
      <c r="M24" s="2"/>
      <c r="N24" s="2"/>
      <c r="O24" s="2"/>
    </row>
    <row r="25" spans="2:15" ht="12.75">
      <c r="B25" s="107"/>
      <c r="C25" s="3"/>
      <c r="D25" s="12"/>
      <c r="E25" s="27"/>
      <c r="F25" s="27"/>
      <c r="G25" s="27"/>
      <c r="H25" s="116"/>
      <c r="I25" s="44"/>
      <c r="J25" s="116"/>
      <c r="K25" s="2"/>
      <c r="L25" s="2"/>
      <c r="M25" s="2"/>
      <c r="N25" s="2"/>
      <c r="O25" s="2"/>
    </row>
    <row r="26" spans="2:15" ht="12.75">
      <c r="B26" s="107" t="s">
        <v>23</v>
      </c>
      <c r="C26" s="3"/>
      <c r="D26" s="12"/>
      <c r="E26" s="27"/>
      <c r="F26" s="27"/>
      <c r="G26" s="27"/>
      <c r="H26" s="46">
        <f>+H20+H23+H24</f>
        <v>17399.23</v>
      </c>
      <c r="I26" s="44"/>
      <c r="J26" s="46">
        <f>+J20+J23+J24</f>
        <v>0</v>
      </c>
      <c r="K26" s="2"/>
      <c r="L26" s="2"/>
      <c r="M26" s="2"/>
      <c r="N26" s="2"/>
      <c r="O26" s="41"/>
    </row>
    <row r="27" spans="2:15" ht="12.75">
      <c r="B27" s="107"/>
      <c r="C27" s="3"/>
      <c r="D27" s="12"/>
      <c r="E27" s="27"/>
      <c r="F27" s="27"/>
      <c r="G27" s="27"/>
      <c r="H27" s="46"/>
      <c r="I27" s="44"/>
      <c r="J27" s="44"/>
      <c r="K27" s="2"/>
      <c r="L27" s="2"/>
      <c r="M27" s="2"/>
      <c r="N27" s="2"/>
      <c r="O27" s="2"/>
    </row>
    <row r="28" spans="2:15" ht="12.75">
      <c r="B28" s="107" t="s">
        <v>43</v>
      </c>
      <c r="C28" s="3"/>
      <c r="D28" s="12"/>
      <c r="E28" s="27"/>
      <c r="F28" s="27"/>
      <c r="G28" s="27"/>
      <c r="H28" s="46"/>
      <c r="I28" s="44"/>
      <c r="J28" s="53"/>
      <c r="K28" s="2"/>
      <c r="L28" s="2"/>
      <c r="M28" s="2"/>
      <c r="N28" s="2"/>
      <c r="O28" s="2"/>
    </row>
    <row r="29" spans="2:15" ht="12.75">
      <c r="B29" s="107" t="s">
        <v>45</v>
      </c>
      <c r="C29" s="3"/>
      <c r="D29" s="12"/>
      <c r="E29" s="27"/>
      <c r="F29" s="27"/>
      <c r="G29" s="27"/>
      <c r="H29" s="46">
        <f>10358-4529+259670</f>
        <v>265499</v>
      </c>
      <c r="I29" s="44"/>
      <c r="J29" s="53">
        <v>0</v>
      </c>
      <c r="K29" s="2"/>
      <c r="L29" s="2"/>
      <c r="M29" s="2"/>
      <c r="N29" s="2"/>
      <c r="O29" s="2"/>
    </row>
    <row r="30" spans="2:15" ht="12.75">
      <c r="B30" s="107" t="s">
        <v>46</v>
      </c>
      <c r="C30" s="3"/>
      <c r="D30" s="12"/>
      <c r="E30" s="27"/>
      <c r="F30" s="27"/>
      <c r="G30" s="27"/>
      <c r="H30" s="46">
        <f>-241919.4+12046</f>
        <v>-229873.4</v>
      </c>
      <c r="I30" s="44"/>
      <c r="J30" s="53">
        <v>0</v>
      </c>
      <c r="K30" s="2"/>
      <c r="L30" s="2"/>
      <c r="M30" s="2"/>
      <c r="N30" s="2"/>
      <c r="O30" s="2"/>
    </row>
    <row r="31" spans="2:15" ht="12.75">
      <c r="B31" s="80"/>
      <c r="C31" s="3"/>
      <c r="D31" s="12"/>
      <c r="E31" s="27"/>
      <c r="F31" s="27"/>
      <c r="G31" s="27"/>
      <c r="H31" s="46"/>
      <c r="I31" s="44"/>
      <c r="J31" s="44"/>
      <c r="K31" s="2"/>
      <c r="L31" s="2"/>
      <c r="M31" s="2"/>
      <c r="N31" s="2"/>
      <c r="O31" s="2"/>
    </row>
    <row r="32" spans="2:15" ht="12.75">
      <c r="B32" s="107" t="s">
        <v>24</v>
      </c>
      <c r="C32" s="3"/>
      <c r="D32" s="12"/>
      <c r="E32" s="27"/>
      <c r="F32" s="27"/>
      <c r="G32" s="27"/>
      <c r="H32" s="114">
        <f>+H26+H29+H30</f>
        <v>53024.82999999999</v>
      </c>
      <c r="I32" s="44"/>
      <c r="J32" s="114">
        <f>+J26+J29+J30</f>
        <v>0</v>
      </c>
      <c r="K32" s="2"/>
      <c r="L32" s="2"/>
      <c r="M32" s="2"/>
      <c r="N32" s="2"/>
      <c r="O32" s="41"/>
    </row>
    <row r="33" spans="2:15" ht="12.75">
      <c r="B33" s="107"/>
      <c r="C33" s="3"/>
      <c r="D33" s="12"/>
      <c r="E33" s="27"/>
      <c r="F33" s="27"/>
      <c r="G33" s="27"/>
      <c r="H33" s="46"/>
      <c r="I33" s="44"/>
      <c r="J33" s="44"/>
      <c r="K33" s="2"/>
      <c r="L33" s="2"/>
      <c r="M33" s="2"/>
      <c r="N33" s="2"/>
      <c r="O33" s="2"/>
    </row>
    <row r="34" spans="2:15" ht="12.75">
      <c r="B34" s="107" t="s">
        <v>47</v>
      </c>
      <c r="C34" s="3"/>
      <c r="D34" s="12"/>
      <c r="E34" s="27"/>
      <c r="F34" s="27"/>
      <c r="G34" s="27"/>
      <c r="H34" s="46"/>
      <c r="I34" s="44"/>
      <c r="J34" s="44"/>
      <c r="K34" s="2"/>
      <c r="L34" s="2"/>
      <c r="M34" s="2"/>
      <c r="N34" s="2"/>
      <c r="O34" s="2"/>
    </row>
    <row r="35" spans="2:15" ht="12.75">
      <c r="B35" s="107"/>
      <c r="C35" s="108" t="s">
        <v>25</v>
      </c>
      <c r="D35" s="103"/>
      <c r="E35" s="46"/>
      <c r="F35" s="27"/>
      <c r="G35" s="27"/>
      <c r="H35" s="46">
        <f>713+97+493.128-16500</f>
        <v>-15196.872</v>
      </c>
      <c r="I35" s="44"/>
      <c r="J35" s="53">
        <v>0</v>
      </c>
      <c r="K35" s="2"/>
      <c r="L35" s="2"/>
      <c r="M35" s="2"/>
      <c r="N35" s="2"/>
      <c r="O35" s="2"/>
    </row>
    <row r="36" spans="2:15" ht="12.75">
      <c r="B36" s="107"/>
      <c r="C36" s="108" t="s">
        <v>26</v>
      </c>
      <c r="D36" s="103"/>
      <c r="E36" s="46"/>
      <c r="F36" s="27"/>
      <c r="G36" s="27"/>
      <c r="H36" s="46">
        <f>-17816.4+915+146.147</f>
        <v>-16755.253</v>
      </c>
      <c r="I36" s="44"/>
      <c r="J36" s="53">
        <v>0</v>
      </c>
      <c r="K36" s="2"/>
      <c r="L36" s="2"/>
      <c r="M36" s="2"/>
      <c r="N36" s="2"/>
      <c r="O36" s="2"/>
    </row>
    <row r="37" spans="2:15" ht="12.75">
      <c r="B37" s="107"/>
      <c r="C37" s="78"/>
      <c r="D37" s="103"/>
      <c r="E37" s="46"/>
      <c r="F37" s="27"/>
      <c r="G37" s="27"/>
      <c r="H37" s="114">
        <f>SUM(H35:H36)</f>
        <v>-31952.125</v>
      </c>
      <c r="I37" s="44"/>
      <c r="J37" s="114">
        <f>SUM(J35:J36)</f>
        <v>0</v>
      </c>
      <c r="K37" s="2"/>
      <c r="L37" s="2"/>
      <c r="M37" s="2"/>
      <c r="N37" s="2"/>
      <c r="O37" s="2"/>
    </row>
    <row r="38" spans="2:15" ht="12.75">
      <c r="B38" s="107"/>
      <c r="C38" s="78"/>
      <c r="D38" s="103"/>
      <c r="E38" s="46"/>
      <c r="F38" s="27"/>
      <c r="G38" s="27"/>
      <c r="H38" s="46"/>
      <c r="I38" s="44"/>
      <c r="J38" s="44"/>
      <c r="K38" s="2"/>
      <c r="L38" s="2"/>
      <c r="M38" s="2"/>
      <c r="N38" s="2"/>
      <c r="O38" s="2"/>
    </row>
    <row r="39" spans="2:15" ht="12.75">
      <c r="B39" s="96" t="s">
        <v>48</v>
      </c>
      <c r="C39" s="109"/>
      <c r="D39" s="64"/>
      <c r="E39" s="44"/>
      <c r="F39" s="20"/>
      <c r="G39" s="20"/>
      <c r="H39" s="44"/>
      <c r="I39" s="44"/>
      <c r="J39" s="53"/>
      <c r="K39" s="2"/>
      <c r="L39" s="2"/>
      <c r="M39" s="2"/>
      <c r="N39" s="2"/>
      <c r="O39" s="2"/>
    </row>
    <row r="40" spans="2:15" ht="12.75">
      <c r="B40" s="80"/>
      <c r="C40" s="110" t="s">
        <v>49</v>
      </c>
      <c r="D40" s="64"/>
      <c r="E40" s="44"/>
      <c r="F40" s="20"/>
      <c r="G40" s="20"/>
      <c r="H40" s="44">
        <v>-19610.4</v>
      </c>
      <c r="I40" s="44"/>
      <c r="J40" s="53">
        <v>0</v>
      </c>
      <c r="K40" s="2"/>
      <c r="L40" s="2"/>
      <c r="M40" s="2"/>
      <c r="N40" s="2"/>
      <c r="O40" s="2"/>
    </row>
    <row r="41" spans="2:15" ht="12.75">
      <c r="B41" s="96"/>
      <c r="C41" s="109"/>
      <c r="D41" s="64"/>
      <c r="E41" s="44"/>
      <c r="F41" s="20"/>
      <c r="G41" s="20"/>
      <c r="H41" s="44"/>
      <c r="I41" s="44"/>
      <c r="J41" s="44"/>
      <c r="K41" s="2"/>
      <c r="L41" s="2"/>
      <c r="M41" s="2"/>
      <c r="N41" s="2"/>
      <c r="O41" s="2"/>
    </row>
    <row r="42" spans="2:15" ht="12.75">
      <c r="B42" s="96"/>
      <c r="C42" s="42"/>
      <c r="D42" s="64"/>
      <c r="E42" s="44"/>
      <c r="F42" s="20"/>
      <c r="G42" s="20"/>
      <c r="H42" s="114">
        <f>+H39+H40+H41</f>
        <v>-19610.4</v>
      </c>
      <c r="I42" s="44"/>
      <c r="J42" s="114">
        <f>+J39+J40+J41</f>
        <v>0</v>
      </c>
      <c r="K42" s="2"/>
      <c r="L42" s="2"/>
      <c r="M42" s="2"/>
      <c r="N42" s="2"/>
      <c r="O42" s="2"/>
    </row>
    <row r="43" spans="2:15" ht="12.75">
      <c r="B43" s="96"/>
      <c r="C43" s="42"/>
      <c r="D43" s="64"/>
      <c r="E43" s="44"/>
      <c r="F43" s="20"/>
      <c r="G43" s="20"/>
      <c r="H43" s="44"/>
      <c r="I43" s="44"/>
      <c r="J43" s="44"/>
      <c r="K43" s="2"/>
      <c r="L43" s="2"/>
      <c r="M43" s="2"/>
      <c r="N43" s="2"/>
      <c r="O43" s="2"/>
    </row>
    <row r="44" spans="2:15" ht="12.75">
      <c r="B44" s="96" t="s">
        <v>50</v>
      </c>
      <c r="C44" s="42"/>
      <c r="D44" s="64"/>
      <c r="E44" s="44"/>
      <c r="F44" s="20"/>
      <c r="G44" s="20"/>
      <c r="H44" s="44">
        <f>+H32+H37+H42</f>
        <v>1462.3049999999857</v>
      </c>
      <c r="I44" s="44"/>
      <c r="J44" s="44">
        <f>+J32+J37+J42</f>
        <v>0</v>
      </c>
      <c r="K44" s="2"/>
      <c r="L44" s="2"/>
      <c r="M44" s="2"/>
      <c r="N44" s="2"/>
      <c r="O44" s="2"/>
    </row>
    <row r="45" spans="2:15" ht="12.75">
      <c r="B45" s="96"/>
      <c r="C45" s="42"/>
      <c r="D45" s="64"/>
      <c r="E45" s="44"/>
      <c r="F45" s="20"/>
      <c r="G45" s="20"/>
      <c r="H45" s="44"/>
      <c r="I45" s="44"/>
      <c r="J45" s="44"/>
      <c r="K45" s="2"/>
      <c r="L45" s="2"/>
      <c r="M45" s="2"/>
      <c r="N45" s="2"/>
      <c r="O45" s="2"/>
    </row>
    <row r="46" spans="2:15" ht="12.75">
      <c r="B46" s="96" t="s">
        <v>117</v>
      </c>
      <c r="C46" s="42"/>
      <c r="D46" s="64"/>
      <c r="E46" s="44"/>
      <c r="F46" s="20"/>
      <c r="G46" s="131" t="s">
        <v>21</v>
      </c>
      <c r="H46" s="44">
        <f>+E57</f>
        <v>6472.9384900000005</v>
      </c>
      <c r="I46" s="44"/>
      <c r="J46" s="44">
        <v>0</v>
      </c>
      <c r="K46" s="2"/>
      <c r="L46" s="2"/>
      <c r="M46" s="2"/>
      <c r="N46" s="2"/>
      <c r="O46" s="2"/>
    </row>
    <row r="47" spans="2:15" ht="12.75">
      <c r="B47" s="96"/>
      <c r="C47" s="42"/>
      <c r="D47" s="64"/>
      <c r="E47" s="44"/>
      <c r="F47" s="20"/>
      <c r="G47" s="20"/>
      <c r="H47" s="44"/>
      <c r="I47" s="44"/>
      <c r="J47" s="44"/>
      <c r="K47" s="2"/>
      <c r="L47" s="2"/>
      <c r="M47" s="2"/>
      <c r="N47" s="2"/>
      <c r="O47" s="2"/>
    </row>
    <row r="48" spans="2:15" ht="12.75">
      <c r="B48" s="96" t="s">
        <v>118</v>
      </c>
      <c r="C48" s="42"/>
      <c r="D48" s="64"/>
      <c r="E48" s="44"/>
      <c r="F48" s="20"/>
      <c r="G48" s="131" t="s">
        <v>21</v>
      </c>
      <c r="H48" s="114">
        <f>+H44+H46</f>
        <v>7935.243489999986</v>
      </c>
      <c r="I48" s="44"/>
      <c r="J48" s="114">
        <f>+J44+J46</f>
        <v>0</v>
      </c>
      <c r="K48" s="2"/>
      <c r="L48" s="2"/>
      <c r="M48" s="2"/>
      <c r="N48" s="2"/>
      <c r="O48" s="2"/>
    </row>
    <row r="49" spans="2:15" ht="12.75">
      <c r="B49" s="96"/>
      <c r="C49" s="42"/>
      <c r="D49" s="64"/>
      <c r="E49" s="44"/>
      <c r="F49" s="20"/>
      <c r="G49" s="20"/>
      <c r="H49" s="159"/>
      <c r="I49" s="20"/>
      <c r="J49" s="20"/>
      <c r="K49" s="2"/>
      <c r="L49" s="2"/>
      <c r="M49" s="2"/>
      <c r="N49" s="2"/>
      <c r="O49" s="2"/>
    </row>
    <row r="50" spans="2:15" ht="12.75">
      <c r="B50" s="80"/>
      <c r="C50" s="42"/>
      <c r="D50" s="129"/>
      <c r="E50" s="20"/>
      <c r="F50" s="20"/>
      <c r="G50" s="20"/>
      <c r="H50" s="20"/>
      <c r="I50" s="20"/>
      <c r="J50" s="20"/>
      <c r="K50" s="2"/>
      <c r="L50" s="2"/>
      <c r="M50" s="2"/>
      <c r="N50" s="2"/>
      <c r="O50" s="2"/>
    </row>
    <row r="51" spans="2:15" ht="12.75">
      <c r="B51" s="130" t="s">
        <v>21</v>
      </c>
      <c r="C51" s="119" t="s">
        <v>85</v>
      </c>
      <c r="E51" s="20"/>
      <c r="F51" s="20"/>
      <c r="G51" s="20"/>
      <c r="H51" s="20"/>
      <c r="I51" s="20"/>
      <c r="J51" s="20"/>
      <c r="K51" s="2"/>
      <c r="L51" s="2"/>
      <c r="M51" s="2"/>
      <c r="N51" s="2"/>
      <c r="O51" s="2"/>
    </row>
    <row r="52" spans="2:15" ht="12.75">
      <c r="B52" s="80"/>
      <c r="C52" s="42"/>
      <c r="D52" s="11"/>
      <c r="F52" s="133"/>
      <c r="G52" s="133"/>
      <c r="H52" s="133" t="s">
        <v>36</v>
      </c>
      <c r="I52" s="20"/>
      <c r="J52" s="20"/>
      <c r="K52" s="2"/>
      <c r="L52" s="2"/>
      <c r="M52" s="2"/>
      <c r="N52" s="2"/>
      <c r="O52" s="2"/>
    </row>
    <row r="53" spans="2:15" ht="12.75">
      <c r="B53" s="80"/>
      <c r="C53" s="42"/>
      <c r="D53" s="11"/>
      <c r="E53" s="133" t="s">
        <v>81</v>
      </c>
      <c r="F53" s="133"/>
      <c r="G53" s="133"/>
      <c r="H53" s="133" t="s">
        <v>38</v>
      </c>
      <c r="I53" s="20"/>
      <c r="J53" s="20"/>
      <c r="K53" s="2"/>
      <c r="L53" s="2"/>
      <c r="M53" s="2"/>
      <c r="N53" s="2"/>
      <c r="O53" s="2"/>
    </row>
    <row r="54" spans="2:15" ht="12.75">
      <c r="B54" s="80"/>
      <c r="C54" s="42"/>
      <c r="D54" s="11"/>
      <c r="E54" s="134" t="s">
        <v>0</v>
      </c>
      <c r="F54" s="133"/>
      <c r="G54" s="133"/>
      <c r="H54" s="134" t="s">
        <v>0</v>
      </c>
      <c r="I54" s="20"/>
      <c r="J54" s="20"/>
      <c r="K54" s="2"/>
      <c r="L54" s="2"/>
      <c r="M54" s="2"/>
      <c r="N54" s="2"/>
      <c r="O54" s="2"/>
    </row>
    <row r="55" spans="2:15" ht="12.75">
      <c r="B55" s="80"/>
      <c r="C55" s="64" t="s">
        <v>35</v>
      </c>
      <c r="E55" s="127">
        <f>+('[1]CF-workings1'!$E$70+'[1]CF-workings1'!$E$71)/1000</f>
        <v>6472.9384900000005</v>
      </c>
      <c r="F55" s="127"/>
      <c r="G55" s="127"/>
      <c r="H55" s="127">
        <f>+'BS'!F30+91.794</f>
        <v>8026.7519999999995</v>
      </c>
      <c r="I55" s="20"/>
      <c r="J55" s="20"/>
      <c r="K55" s="2"/>
      <c r="L55" s="2"/>
      <c r="M55" s="2"/>
      <c r="N55" s="2"/>
      <c r="O55" s="2"/>
    </row>
    <row r="56" spans="2:15" ht="12.75">
      <c r="B56" s="80"/>
      <c r="C56" s="64" t="s">
        <v>51</v>
      </c>
      <c r="E56" s="127">
        <v>0</v>
      </c>
      <c r="F56" s="127"/>
      <c r="G56" s="127"/>
      <c r="H56" s="127">
        <f>-91794/1000</f>
        <v>-91.794</v>
      </c>
      <c r="I56" s="20"/>
      <c r="J56" s="20"/>
      <c r="K56" s="2"/>
      <c r="L56" s="2"/>
      <c r="M56" s="2"/>
      <c r="N56" s="2"/>
      <c r="O56" s="2"/>
    </row>
    <row r="57" spans="2:15" ht="12.75">
      <c r="B57" s="80"/>
      <c r="C57" s="2"/>
      <c r="D57" s="119"/>
      <c r="E57" s="132">
        <f>SUM(E55:E56)</f>
        <v>6472.9384900000005</v>
      </c>
      <c r="F57" s="127"/>
      <c r="G57" s="127"/>
      <c r="H57" s="132">
        <f>SUM(H55:H56)</f>
        <v>7934.958</v>
      </c>
      <c r="I57" s="20"/>
      <c r="J57" s="20"/>
      <c r="K57" s="2"/>
      <c r="L57" s="2"/>
      <c r="M57" s="2"/>
      <c r="N57" s="2"/>
      <c r="O57" s="2"/>
    </row>
    <row r="58" spans="2:15" ht="12.75">
      <c r="B58" s="80"/>
      <c r="C58" s="2"/>
      <c r="D58" s="64"/>
      <c r="E58" s="44"/>
      <c r="F58" s="20"/>
      <c r="G58" s="20"/>
      <c r="H58" s="20"/>
      <c r="I58" s="20"/>
      <c r="J58" s="20"/>
      <c r="K58" s="2"/>
      <c r="L58" s="2"/>
      <c r="M58" s="2"/>
      <c r="N58" s="2"/>
      <c r="O58" s="2"/>
    </row>
    <row r="59" spans="2:15" ht="12.75">
      <c r="B59" s="8" t="s">
        <v>106</v>
      </c>
      <c r="C59" s="42"/>
      <c r="D59" s="64"/>
      <c r="E59" s="44"/>
      <c r="F59" s="20"/>
      <c r="G59" s="20"/>
      <c r="H59" s="2"/>
      <c r="I59" s="20"/>
      <c r="J59" s="20"/>
      <c r="K59" s="2"/>
      <c r="L59" s="2"/>
      <c r="M59" s="2"/>
      <c r="N59" s="2"/>
      <c r="O59" s="2"/>
    </row>
    <row r="60" spans="2:15" ht="12.75">
      <c r="B60" s="8" t="s">
        <v>83</v>
      </c>
      <c r="C60" s="42"/>
      <c r="D60" s="64"/>
      <c r="E60" s="44"/>
      <c r="F60" s="20"/>
      <c r="G60" s="20"/>
      <c r="H60" s="20"/>
      <c r="I60" s="20"/>
      <c r="J60" s="20"/>
      <c r="K60" s="2"/>
      <c r="L60" s="2"/>
      <c r="M60" s="2"/>
      <c r="N60" s="2"/>
      <c r="O60" s="2"/>
    </row>
    <row r="61" spans="2:15" ht="12.75">
      <c r="B61" s="2"/>
      <c r="C61" s="42"/>
      <c r="D61" s="64"/>
      <c r="E61" s="44"/>
      <c r="F61" s="20"/>
      <c r="G61" s="20"/>
      <c r="H61" s="20"/>
      <c r="I61" s="20"/>
      <c r="J61" s="20"/>
      <c r="K61" s="2"/>
      <c r="L61" s="2"/>
      <c r="M61" s="2"/>
      <c r="N61" s="2"/>
      <c r="O61" s="2"/>
    </row>
  </sheetData>
  <mergeCells count="2">
    <mergeCell ref="A1:J1"/>
    <mergeCell ref="A2:H2"/>
  </mergeCells>
  <printOptions/>
  <pageMargins left="0.5" right="0.25" top="1" bottom="1" header="0.5" footer="0.5"/>
  <pageSetup fitToHeight="1" fitToWidth="1" horizontalDpi="600" verticalDpi="600" orientation="portrait" paperSize="9" scale="93" r:id="rId2"/>
  <headerFooter alignWithMargins="0">
    <oddFooter>&amp;L&amp;8&amp;F&amp;A&amp;C&amp;8 3&amp;R&amp;D&amp;T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workbookViewId="0" topLeftCell="A1">
      <selection activeCell="A23" sqref="A23"/>
    </sheetView>
  </sheetViews>
  <sheetFormatPr defaultColWidth="9.140625" defaultRowHeight="12.75"/>
  <cols>
    <col min="1" max="1" width="24.28125" style="0" customWidth="1"/>
    <col min="2" max="2" width="9.421875" style="0" customWidth="1"/>
    <col min="3" max="3" width="0.9921875" style="0" customWidth="1"/>
    <col min="4" max="4" width="10.140625" style="0" customWidth="1"/>
    <col min="5" max="5" width="1.1484375" style="0" customWidth="1"/>
    <col min="6" max="6" width="10.140625" style="0" bestFit="1" customWidth="1"/>
    <col min="7" max="7" width="1.28515625" style="0" customWidth="1"/>
    <col min="8" max="8" width="13.140625" style="0" customWidth="1"/>
    <col min="9" max="9" width="0.85546875" style="0" customWidth="1"/>
    <col min="10" max="10" width="9.28125" style="0" customWidth="1"/>
    <col min="11" max="11" width="0.85546875" style="0" customWidth="1"/>
    <col min="12" max="12" width="9.28125" style="0" customWidth="1"/>
    <col min="13" max="13" width="0.9921875" style="0" customWidth="1"/>
    <col min="14" max="14" width="10.421875" style="0" customWidth="1"/>
    <col min="15" max="15" width="0.9921875" style="0" customWidth="1"/>
    <col min="16" max="16" width="9.28125" style="0" customWidth="1"/>
    <col min="17" max="17" width="0.9921875" style="0" customWidth="1"/>
    <col min="18" max="18" width="9.7109375" style="0" customWidth="1"/>
  </cols>
  <sheetData>
    <row r="1" spans="1:18" ht="18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6" ht="12.7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47"/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20"/>
      <c r="N3" s="120"/>
      <c r="O3" s="120"/>
    </row>
    <row r="4" spans="1:15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20"/>
      <c r="N4" s="120"/>
      <c r="O4" s="120"/>
    </row>
    <row r="5" spans="1:15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20"/>
      <c r="N5" s="120"/>
      <c r="O5" s="120"/>
    </row>
    <row r="6" spans="1:1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20"/>
      <c r="N6" s="120"/>
      <c r="O6" s="120"/>
    </row>
    <row r="7" spans="1:1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20"/>
      <c r="N7" s="120"/>
      <c r="O7" s="120"/>
    </row>
    <row r="8" spans="1:15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20"/>
      <c r="N8" s="120"/>
      <c r="O8" s="120"/>
    </row>
    <row r="9" spans="1:15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20"/>
      <c r="N9" s="120"/>
      <c r="O9" s="120"/>
    </row>
    <row r="10" spans="1:15" ht="12.75">
      <c r="A10" s="135" t="s">
        <v>96</v>
      </c>
      <c r="B10" s="44"/>
      <c r="C10" s="20"/>
      <c r="D10" s="20"/>
      <c r="E10" s="20"/>
      <c r="F10" s="20"/>
      <c r="G10" s="20"/>
      <c r="H10" s="20"/>
      <c r="I10" s="20"/>
      <c r="J10" s="20"/>
      <c r="K10" s="20"/>
      <c r="L10" s="2"/>
      <c r="M10" s="2"/>
      <c r="N10" s="2"/>
      <c r="O10" s="2"/>
    </row>
    <row r="11" spans="1:15" ht="12.75">
      <c r="A11" s="135" t="str">
        <f>+'CF'!B11</f>
        <v>For the quarter ended 30 June 2006</v>
      </c>
      <c r="B11" s="44"/>
      <c r="C11" s="20"/>
      <c r="D11" s="20"/>
      <c r="E11" s="20"/>
      <c r="F11" s="20"/>
      <c r="G11" s="20"/>
      <c r="H11" s="20"/>
      <c r="I11" s="20"/>
      <c r="J11" s="20"/>
      <c r="K11" s="20"/>
      <c r="L11" s="2"/>
      <c r="M11" s="2"/>
      <c r="N11" s="2"/>
      <c r="O11" s="2"/>
    </row>
    <row r="12" spans="1:15" ht="12.75">
      <c r="A12" s="135" t="s">
        <v>116</v>
      </c>
      <c r="B12" s="44"/>
      <c r="C12" s="20"/>
      <c r="D12" s="20"/>
      <c r="E12" s="20"/>
      <c r="F12" s="20"/>
      <c r="G12" s="20"/>
      <c r="H12" s="20"/>
      <c r="I12" s="20"/>
      <c r="J12" s="20"/>
      <c r="K12" s="20"/>
      <c r="L12" s="2"/>
      <c r="M12" s="2"/>
      <c r="N12" s="2"/>
      <c r="O12" s="2"/>
    </row>
    <row r="13" spans="1:15" ht="12.75">
      <c r="A13" s="112"/>
      <c r="B13" s="44"/>
      <c r="C13" s="20"/>
      <c r="D13" s="20"/>
      <c r="E13" s="20"/>
      <c r="F13" s="20"/>
      <c r="G13" s="20"/>
      <c r="H13" s="20"/>
      <c r="I13" s="20"/>
      <c r="J13" s="20"/>
      <c r="K13" s="20"/>
      <c r="L13" s="2"/>
      <c r="M13" s="2"/>
      <c r="N13" s="2"/>
      <c r="O13" s="2"/>
    </row>
    <row r="14" spans="1:18" ht="12.75">
      <c r="A14" s="57"/>
      <c r="B14" s="19" t="s">
        <v>75</v>
      </c>
      <c r="C14" s="20"/>
      <c r="D14" s="141" t="s">
        <v>75</v>
      </c>
      <c r="F14" s="141" t="s">
        <v>76</v>
      </c>
      <c r="H14" s="143" t="s">
        <v>88</v>
      </c>
      <c r="L14" s="142" t="s">
        <v>77</v>
      </c>
      <c r="P14" s="141" t="s">
        <v>79</v>
      </c>
      <c r="Q14" s="141"/>
      <c r="R14" s="141" t="s">
        <v>29</v>
      </c>
    </row>
    <row r="15" spans="1:18" ht="12.75">
      <c r="A15" s="80"/>
      <c r="B15" s="19" t="s">
        <v>28</v>
      </c>
      <c r="C15" s="20"/>
      <c r="D15" s="141" t="s">
        <v>78</v>
      </c>
      <c r="F15" s="141" t="s">
        <v>5</v>
      </c>
      <c r="H15" s="143" t="s">
        <v>89</v>
      </c>
      <c r="J15" s="143" t="s">
        <v>80</v>
      </c>
      <c r="L15" s="141" t="s">
        <v>30</v>
      </c>
      <c r="N15" s="143" t="s">
        <v>91</v>
      </c>
      <c r="P15" s="141" t="s">
        <v>97</v>
      </c>
      <c r="Q15" s="141"/>
      <c r="R15" s="141" t="s">
        <v>92</v>
      </c>
    </row>
    <row r="16" spans="1:18" ht="12.75">
      <c r="A16" s="80"/>
      <c r="B16" s="99" t="s">
        <v>0</v>
      </c>
      <c r="C16" s="20"/>
      <c r="D16" s="141" t="s">
        <v>0</v>
      </c>
      <c r="F16" s="141" t="s">
        <v>0</v>
      </c>
      <c r="H16" s="141" t="s">
        <v>0</v>
      </c>
      <c r="J16" s="141" t="s">
        <v>0</v>
      </c>
      <c r="L16" s="141" t="s">
        <v>0</v>
      </c>
      <c r="N16" s="141" t="s">
        <v>0</v>
      </c>
      <c r="P16" s="141" t="s">
        <v>0</v>
      </c>
      <c r="Q16" s="141"/>
      <c r="R16" s="141" t="s">
        <v>0</v>
      </c>
    </row>
    <row r="17" spans="1:18" ht="12.75">
      <c r="A17" s="80"/>
      <c r="B17" s="99"/>
      <c r="C17" s="20"/>
      <c r="D17" s="141"/>
      <c r="F17" s="141"/>
      <c r="L17" s="141"/>
      <c r="P17" s="141"/>
      <c r="Q17" s="141"/>
      <c r="R17" s="141"/>
    </row>
    <row r="18" spans="1:18" ht="12.75">
      <c r="A18" s="105" t="s">
        <v>37</v>
      </c>
      <c r="B18" s="20"/>
      <c r="C18" s="20"/>
      <c r="D18" s="44"/>
      <c r="F18" s="44"/>
      <c r="L18" s="44"/>
      <c r="P18" s="42"/>
      <c r="Q18" s="42"/>
      <c r="R18" s="42"/>
    </row>
    <row r="19" spans="1:18" ht="12.75">
      <c r="A19" s="112" t="s">
        <v>109</v>
      </c>
      <c r="B19" s="44"/>
      <c r="C19" s="44"/>
      <c r="D19" s="44"/>
      <c r="F19" s="44"/>
      <c r="L19" s="44"/>
      <c r="P19" s="42"/>
      <c r="Q19" s="42"/>
      <c r="R19" s="42"/>
    </row>
    <row r="20" spans="1:18" ht="12.75">
      <c r="A20" s="113"/>
      <c r="B20" s="44"/>
      <c r="C20" s="44"/>
      <c r="D20" s="44"/>
      <c r="F20" s="44"/>
      <c r="H20" s="154"/>
      <c r="L20" s="44"/>
      <c r="P20" s="42"/>
      <c r="Q20" s="42"/>
      <c r="R20" s="42"/>
    </row>
    <row r="21" spans="1:18" ht="12.75">
      <c r="A21" s="96" t="s">
        <v>27</v>
      </c>
      <c r="B21" s="150" t="s">
        <v>21</v>
      </c>
      <c r="C21" s="148"/>
      <c r="D21" s="46">
        <v>0</v>
      </c>
      <c r="F21" s="46">
        <v>0</v>
      </c>
      <c r="H21" s="46">
        <v>0</v>
      </c>
      <c r="J21" s="46">
        <v>0</v>
      </c>
      <c r="L21" s="46">
        <v>-28.513</v>
      </c>
      <c r="N21" s="157">
        <f>+L21+J21+H21+F21+D21</f>
        <v>-28.513</v>
      </c>
      <c r="P21" s="46">
        <v>0</v>
      </c>
      <c r="Q21" s="78"/>
      <c r="R21" s="121">
        <f>+N21+P21</f>
        <v>-28.513</v>
      </c>
    </row>
    <row r="22" spans="1:18" ht="12.75">
      <c r="A22" s="96"/>
      <c r="B22" s="44"/>
      <c r="C22" s="44"/>
      <c r="D22" s="44"/>
      <c r="F22" s="44"/>
      <c r="H22" s="154"/>
      <c r="L22" s="44"/>
      <c r="N22" s="154"/>
      <c r="P22" s="42"/>
      <c r="Q22" s="42"/>
      <c r="R22" s="42"/>
    </row>
    <row r="23" spans="1:18" ht="12.75">
      <c r="A23" s="96" t="s">
        <v>98</v>
      </c>
      <c r="B23" s="44">
        <f>+'BS'!F44</f>
        <v>529153.415</v>
      </c>
      <c r="C23" s="44"/>
      <c r="D23" s="44">
        <f>+'[1]BS-Summary'!$B$57/1000</f>
        <v>316154.71751</v>
      </c>
      <c r="F23" s="46">
        <v>0</v>
      </c>
      <c r="H23" s="155">
        <f>+'[3]PNL-link'!$AE$97/1000</f>
        <v>220851.433</v>
      </c>
      <c r="J23" s="156">
        <f>+'[1]BS-Summary'!$B$61/1000</f>
        <v>134563.539</v>
      </c>
      <c r="L23" s="44">
        <v>0</v>
      </c>
      <c r="N23" s="157">
        <f>+L23+J23+H23+F23+D23+B23</f>
        <v>1200723.10451</v>
      </c>
      <c r="P23" s="153">
        <f>+('[2]BS_PNL'!$AR$80+'[2]BS_PNL'!$AN$80+'[2]PNL-MONTH'!$X$77)/1000</f>
        <v>65530.346452000005</v>
      </c>
      <c r="Q23" s="42"/>
      <c r="R23" s="121">
        <f>+N23+P23</f>
        <v>1266253.450962</v>
      </c>
    </row>
    <row r="24" spans="1:18" ht="12.75">
      <c r="A24" s="96"/>
      <c r="B24" s="44"/>
      <c r="C24" s="44"/>
      <c r="D24" s="44"/>
      <c r="F24" s="44"/>
      <c r="H24" s="155"/>
      <c r="J24" s="154"/>
      <c r="L24" s="44"/>
      <c r="N24" s="154"/>
      <c r="P24" s="153"/>
      <c r="Q24" s="42"/>
      <c r="R24" s="42"/>
    </row>
    <row r="25" spans="1:18" ht="12.75">
      <c r="A25" s="96" t="s">
        <v>90</v>
      </c>
      <c r="B25" s="46">
        <v>0</v>
      </c>
      <c r="D25" s="46">
        <v>0</v>
      </c>
      <c r="F25" s="46">
        <v>0</v>
      </c>
      <c r="H25" s="155">
        <f>-H23</f>
        <v>-220851.433</v>
      </c>
      <c r="J25" s="44">
        <v>0</v>
      </c>
      <c r="L25" s="44">
        <v>0</v>
      </c>
      <c r="N25" s="157">
        <f>+L25+J25+H25+F25+D25+B25</f>
        <v>-220851.433</v>
      </c>
      <c r="P25" s="44">
        <v>0</v>
      </c>
      <c r="Q25" s="42"/>
      <c r="R25" s="121">
        <f>+N25+P25</f>
        <v>-220851.433</v>
      </c>
    </row>
    <row r="26" spans="1:18" ht="12.75">
      <c r="A26" s="96"/>
      <c r="B26" s="44"/>
      <c r="C26" s="44"/>
      <c r="D26" s="44"/>
      <c r="F26" s="44"/>
      <c r="H26" s="155"/>
      <c r="J26" s="154"/>
      <c r="L26" s="44"/>
      <c r="N26" s="154"/>
      <c r="P26" s="153"/>
      <c r="Q26" s="42"/>
      <c r="R26" s="42"/>
    </row>
    <row r="27" spans="1:18" ht="12.75">
      <c r="A27" s="96" t="s">
        <v>31</v>
      </c>
      <c r="B27" s="46">
        <v>0</v>
      </c>
      <c r="D27" s="46">
        <v>0</v>
      </c>
      <c r="F27" s="44">
        <v>2954</v>
      </c>
      <c r="H27" s="44">
        <v>0</v>
      </c>
      <c r="J27" s="44">
        <v>0</v>
      </c>
      <c r="L27" s="44">
        <f>215138+28.513</f>
        <v>215166.513</v>
      </c>
      <c r="N27" s="157">
        <f>+L27+J27+H27+F27+D27+B27</f>
        <v>218120.513</v>
      </c>
      <c r="P27" s="153">
        <f>+'IS'!K47-16503.92</f>
        <v>-20107.504999999997</v>
      </c>
      <c r="Q27" s="42"/>
      <c r="R27" s="121">
        <f>+N27+P27</f>
        <v>198013.008</v>
      </c>
    </row>
    <row r="28" spans="1:18" ht="12.75">
      <c r="A28" s="96"/>
      <c r="B28" s="44"/>
      <c r="C28" s="44"/>
      <c r="D28" s="44"/>
      <c r="F28" s="44"/>
      <c r="H28" s="155"/>
      <c r="J28" s="154"/>
      <c r="L28" s="44"/>
      <c r="N28" s="154"/>
      <c r="P28" s="153"/>
      <c r="Q28" s="42"/>
      <c r="R28" s="42"/>
    </row>
    <row r="29" spans="1:20" ht="12.75">
      <c r="A29" s="96" t="s">
        <v>41</v>
      </c>
      <c r="B29" s="114">
        <f>SUM(B21:B28)</f>
        <v>529153.415</v>
      </c>
      <c r="C29" s="44"/>
      <c r="D29" s="114">
        <f>SUM(D21:D28)</f>
        <v>316154.71751</v>
      </c>
      <c r="F29" s="114">
        <f>SUM(F21:F28)</f>
        <v>2954</v>
      </c>
      <c r="H29" s="158">
        <f>SUM(H21:H28)</f>
        <v>0</v>
      </c>
      <c r="J29" s="114">
        <f>SUM(J21:J28)</f>
        <v>134563.539</v>
      </c>
      <c r="L29" s="114">
        <f>SUM(L21:L28)</f>
        <v>215138</v>
      </c>
      <c r="N29" s="114">
        <f>SUM(N21:N28)</f>
        <v>1197963.67151</v>
      </c>
      <c r="P29" s="152">
        <f>SUM(P21:P28)</f>
        <v>45422.84145200001</v>
      </c>
      <c r="Q29" s="42"/>
      <c r="R29" s="114">
        <f>SUM(R21:R28)</f>
        <v>1243386.512962</v>
      </c>
      <c r="T29" s="144"/>
    </row>
    <row r="30" spans="1:17" ht="12.75">
      <c r="A30" s="96"/>
      <c r="B30" s="44"/>
      <c r="C30" s="44"/>
      <c r="D30" s="44"/>
      <c r="F30" s="44"/>
      <c r="L30" s="44"/>
      <c r="N30" s="42"/>
      <c r="O30" s="42"/>
      <c r="P30" s="42"/>
      <c r="Q30" s="151"/>
    </row>
    <row r="31" spans="1:15" ht="12.75">
      <c r="A31" s="96"/>
      <c r="B31" s="44"/>
      <c r="C31" s="44"/>
      <c r="D31" s="44"/>
      <c r="F31" s="44"/>
      <c r="J31" s="44"/>
      <c r="L31" s="42"/>
      <c r="M31" s="42"/>
      <c r="N31" s="42"/>
      <c r="O31" s="42"/>
    </row>
    <row r="32" spans="1:15" ht="12.75">
      <c r="A32" s="105" t="s">
        <v>37</v>
      </c>
      <c r="B32" s="44"/>
      <c r="C32" s="44"/>
      <c r="D32" s="44"/>
      <c r="F32" s="44"/>
      <c r="J32" s="44"/>
      <c r="L32" s="42"/>
      <c r="M32" s="42"/>
      <c r="N32" s="42"/>
      <c r="O32" s="42"/>
    </row>
    <row r="33" spans="1:15" ht="12.75">
      <c r="A33" s="112" t="s">
        <v>105</v>
      </c>
      <c r="B33" s="44"/>
      <c r="C33" s="44"/>
      <c r="D33" s="44"/>
      <c r="F33" s="44"/>
      <c r="J33" s="44"/>
      <c r="L33" s="42"/>
      <c r="M33" s="42"/>
      <c r="N33" s="42"/>
      <c r="O33" s="42"/>
    </row>
    <row r="34" spans="1:15" ht="12.75">
      <c r="A34" s="113"/>
      <c r="B34" s="44"/>
      <c r="C34" s="44"/>
      <c r="D34" s="44"/>
      <c r="F34" s="44"/>
      <c r="J34" s="44"/>
      <c r="L34" s="42"/>
      <c r="M34" s="42"/>
      <c r="N34" s="42"/>
      <c r="O34" s="42"/>
    </row>
    <row r="35" spans="1:18" ht="12.75">
      <c r="A35" s="96" t="s">
        <v>27</v>
      </c>
      <c r="B35" s="46">
        <v>0</v>
      </c>
      <c r="C35" s="46"/>
      <c r="D35" s="46">
        <v>0</v>
      </c>
      <c r="F35" s="46">
        <v>0</v>
      </c>
      <c r="H35" s="46">
        <v>0</v>
      </c>
      <c r="J35" s="46">
        <v>0</v>
      </c>
      <c r="L35" s="46">
        <v>0</v>
      </c>
      <c r="M35" s="42"/>
      <c r="N35" s="157">
        <f>+L35+J35+H35+F35+D35</f>
        <v>0</v>
      </c>
      <c r="O35" s="42"/>
      <c r="P35" s="46">
        <v>0</v>
      </c>
      <c r="R35" s="121">
        <f>+N35+P35</f>
        <v>0</v>
      </c>
    </row>
    <row r="36" spans="1:18" ht="12.75">
      <c r="A36" s="42"/>
      <c r="B36" s="44"/>
      <c r="C36" s="44"/>
      <c r="D36" s="44"/>
      <c r="F36" s="44"/>
      <c r="J36" s="44"/>
      <c r="L36" s="44"/>
      <c r="M36" s="42"/>
      <c r="N36" s="154"/>
      <c r="O36" s="42"/>
      <c r="P36" s="44"/>
      <c r="R36" s="42"/>
    </row>
    <row r="37" spans="1:18" ht="12.75">
      <c r="A37" s="96" t="s">
        <v>31</v>
      </c>
      <c r="B37" s="44">
        <v>0</v>
      </c>
      <c r="C37" s="44"/>
      <c r="D37" s="44">
        <v>0</v>
      </c>
      <c r="F37" s="44">
        <v>0</v>
      </c>
      <c r="H37" s="46">
        <v>0</v>
      </c>
      <c r="J37" s="44">
        <v>0</v>
      </c>
      <c r="L37" s="44">
        <v>0</v>
      </c>
      <c r="M37" s="42"/>
      <c r="N37" s="157">
        <f>+L37+J37+H37+F37+D37+B37</f>
        <v>0</v>
      </c>
      <c r="O37" s="42"/>
      <c r="P37" s="44">
        <v>0</v>
      </c>
      <c r="R37" s="121">
        <f>+N37+P37</f>
        <v>0</v>
      </c>
    </row>
    <row r="38" spans="1:18" ht="12.75">
      <c r="A38" s="96"/>
      <c r="B38" s="44"/>
      <c r="C38" s="44"/>
      <c r="D38" s="44"/>
      <c r="F38" s="44"/>
      <c r="J38" s="44"/>
      <c r="L38" s="44"/>
      <c r="M38" s="42"/>
      <c r="N38" s="44"/>
      <c r="O38" s="42"/>
      <c r="P38" s="44"/>
      <c r="R38" s="44"/>
    </row>
    <row r="39" spans="1:18" ht="12.75">
      <c r="A39" s="96" t="s">
        <v>41</v>
      </c>
      <c r="B39" s="114">
        <f>+B35+B37</f>
        <v>0</v>
      </c>
      <c r="C39" s="44"/>
      <c r="D39" s="114">
        <f>+D35+D37</f>
        <v>0</v>
      </c>
      <c r="F39" s="114">
        <f>+F35+F37</f>
        <v>0</v>
      </c>
      <c r="H39" s="114">
        <f>+H35+H37</f>
        <v>0</v>
      </c>
      <c r="J39" s="114">
        <f>+J35+J37</f>
        <v>0</v>
      </c>
      <c r="L39" s="114">
        <f>+L35+L37</f>
        <v>0</v>
      </c>
      <c r="M39" s="42"/>
      <c r="N39" s="114">
        <f>+N35+N37</f>
        <v>0</v>
      </c>
      <c r="O39" s="42"/>
      <c r="P39" s="114">
        <f>+P35+P37</f>
        <v>0</v>
      </c>
      <c r="R39" s="114">
        <f>+R35+R37</f>
        <v>0</v>
      </c>
    </row>
    <row r="40" spans="1:15" ht="12.75">
      <c r="A40" s="96"/>
      <c r="B40" s="44"/>
      <c r="C40" s="44"/>
      <c r="D40" s="44"/>
      <c r="E40" s="44"/>
      <c r="F40" s="44"/>
      <c r="G40" s="44"/>
      <c r="H40" s="44"/>
      <c r="I40" s="44"/>
      <c r="J40" s="44"/>
      <c r="L40" s="42"/>
      <c r="M40" s="42"/>
      <c r="N40" s="42"/>
      <c r="O40" s="42"/>
    </row>
    <row r="41" spans="1:15" ht="12.75">
      <c r="A41" s="149" t="s">
        <v>82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2"/>
      <c r="M41" s="42"/>
      <c r="N41" s="42"/>
      <c r="O41" s="42"/>
    </row>
    <row r="42" spans="1:15" ht="12.75">
      <c r="A42" s="149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2"/>
      <c r="M42" s="42"/>
      <c r="N42" s="42"/>
      <c r="O42" s="42"/>
    </row>
    <row r="43" ht="12.75">
      <c r="A43" s="8" t="s">
        <v>110</v>
      </c>
    </row>
    <row r="44" ht="12.75">
      <c r="A44" s="8" t="s">
        <v>111</v>
      </c>
    </row>
  </sheetData>
  <mergeCells count="2">
    <mergeCell ref="A1:R1"/>
    <mergeCell ref="A2:O2"/>
  </mergeCells>
  <printOptions/>
  <pageMargins left="1" right="0" top="1" bottom="1" header="0.5" footer="0.5"/>
  <pageSetup fitToHeight="1" fitToWidth="1" horizontalDpi="600" verticalDpi="600" orientation="landscape" paperSize="9" scale="82" r:id="rId2"/>
  <headerFooter alignWithMargins="0">
    <oddFooter>&amp;L&amp;8&amp;F&amp;A&amp;C&amp;8 4&amp;R&amp;D&amp;T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Announcement</dc:title>
  <dc:subject>Interim Report to Shareholders</dc:subject>
  <dc:creator>Asmah, JTOP</dc:creator>
  <cp:keywords/>
  <dc:description/>
  <cp:lastModifiedBy>Norjihad</cp:lastModifiedBy>
  <cp:lastPrinted>2006-08-21T08:33:10Z</cp:lastPrinted>
  <dcterms:created xsi:type="dcterms:W3CDTF">1999-08-02T06:32:51Z</dcterms:created>
  <dcterms:modified xsi:type="dcterms:W3CDTF">2006-08-22T06:46:24Z</dcterms:modified>
  <cp:category/>
  <cp:version/>
  <cp:contentType/>
  <cp:contentStatus/>
</cp:coreProperties>
</file>